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58" firstSheet="3" activeTab="9"/>
  </bookViews>
  <sheets>
    <sheet name="B1-Y793169" sheetId="1" r:id="rId1"/>
    <sheet name="B2-Asuka881757" sheetId="2" r:id="rId2"/>
    <sheet name="B3-NWA 032 479" sheetId="3" r:id="rId3"/>
    <sheet name="B4-NEA 003" sheetId="4" r:id="rId4"/>
    <sheet name="B5-NWA 773 (+5)" sheetId="5" r:id="rId5"/>
    <sheet name="B6-Dho287" sheetId="6" r:id="rId6"/>
    <sheet name="B7-LAP02205 (+4)" sheetId="7" r:id="rId7"/>
    <sheet name="B8-MIL 05035" sheetId="8" r:id="rId8"/>
    <sheet name="B9-NWA 4898" sheetId="9" r:id="rId9"/>
    <sheet name="B10-NWA4734" sheetId="10" r:id="rId10"/>
  </sheets>
  <definedNames>
    <definedName name="_xlnm.Print_Area" localSheetId="0">'B1-Y793169'!$A$1:$E$88</definedName>
  </definedNames>
  <calcPr fullCalcOnLoad="1"/>
</workbook>
</file>

<file path=xl/sharedStrings.xml><?xml version="1.0" encoding="utf-8"?>
<sst xmlns="http://schemas.openxmlformats.org/spreadsheetml/2006/main" count="949" uniqueCount="223">
  <si>
    <t>reference</t>
  </si>
  <si>
    <t>weight</t>
  </si>
  <si>
    <t>FeO</t>
  </si>
  <si>
    <t>MnO</t>
  </si>
  <si>
    <t>CaO</t>
  </si>
  <si>
    <t>MgO</t>
  </si>
  <si>
    <t>sum</t>
  </si>
  <si>
    <t>V</t>
  </si>
  <si>
    <t>Cr</t>
  </si>
  <si>
    <t>Co</t>
  </si>
  <si>
    <t>Ni</t>
  </si>
  <si>
    <t>Cu</t>
  </si>
  <si>
    <t>Zn</t>
  </si>
  <si>
    <t>Ga</t>
  </si>
  <si>
    <t>Ge</t>
  </si>
  <si>
    <t>As</t>
  </si>
  <si>
    <t>Se</t>
  </si>
  <si>
    <t>Rb</t>
  </si>
  <si>
    <t>Sr</t>
  </si>
  <si>
    <t>Y</t>
  </si>
  <si>
    <t>Zr</t>
  </si>
  <si>
    <t>Nb</t>
  </si>
  <si>
    <t>Mo</t>
  </si>
  <si>
    <t>Pd ppb</t>
  </si>
  <si>
    <t>Ag ppb</t>
  </si>
  <si>
    <t>Cd ppb</t>
  </si>
  <si>
    <t>In ppb</t>
  </si>
  <si>
    <t>Sb ppb</t>
  </si>
  <si>
    <t>Te ppb</t>
  </si>
  <si>
    <t>Cs ppm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</si>
  <si>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</si>
  <si>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</si>
  <si>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</si>
  <si>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</si>
  <si>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</si>
  <si>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</si>
  <si>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</si>
  <si>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</si>
  <si>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</si>
  <si>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</si>
  <si>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</si>
  <si>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</si>
  <si>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</si>
  <si>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</si>
  <si>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</si>
  <si>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</si>
  <si>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</si>
  <si>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 ppb</t>
  </si>
  <si>
    <t>Re ppb</t>
  </si>
  <si>
    <t>Os ppb</t>
  </si>
  <si>
    <t>Ir ppb</t>
  </si>
  <si>
    <t>Au ppb</t>
  </si>
  <si>
    <t>Th ppm</t>
  </si>
  <si>
    <t>U ppm</t>
  </si>
  <si>
    <t>technique  (a) ICP-AES, (b) ICP-MS, (c ) IDMS, (d) Ar</t>
  </si>
  <si>
    <t>TiO2</t>
  </si>
  <si>
    <t>Al2O3</t>
  </si>
  <si>
    <t>Na2O</t>
  </si>
  <si>
    <t>K2O</t>
  </si>
  <si>
    <t>P2O5</t>
  </si>
  <si>
    <t>SiO2 %</t>
  </si>
  <si>
    <t>Sc ppm</t>
  </si>
  <si>
    <t>Sn ppb</t>
  </si>
  <si>
    <t xml:space="preserve"> </t>
  </si>
  <si>
    <t>Pt ppb</t>
  </si>
  <si>
    <t>Ru</t>
  </si>
  <si>
    <t>Rh</t>
  </si>
  <si>
    <t>Be</t>
  </si>
  <si>
    <t>C</t>
  </si>
  <si>
    <t>S</t>
  </si>
  <si>
    <t>Cl</t>
  </si>
  <si>
    <t>I</t>
  </si>
  <si>
    <t>Li ppm</t>
  </si>
  <si>
    <t>Br</t>
  </si>
  <si>
    <t>F ppm</t>
  </si>
  <si>
    <t>Bi</t>
  </si>
  <si>
    <t>Tl</t>
  </si>
  <si>
    <t>Pb ppm</t>
  </si>
  <si>
    <t>Hg ppb</t>
  </si>
  <si>
    <t>S %</t>
  </si>
  <si>
    <t>Table 1a.  Chemical composition of Yamato 793169</t>
  </si>
  <si>
    <t>&lt;4</t>
  </si>
  <si>
    <t>&lt;50</t>
  </si>
  <si>
    <t>&lt;20</t>
  </si>
  <si>
    <t>&lt;0.05</t>
  </si>
  <si>
    <t>&lt;0.06</t>
  </si>
  <si>
    <t>&lt;2</t>
  </si>
  <si>
    <t>&lt;0.2</t>
  </si>
  <si>
    <t>&lt;0.1</t>
  </si>
  <si>
    <t>&lt;180</t>
  </si>
  <si>
    <t>&lt;81</t>
  </si>
  <si>
    <t>&lt;270</t>
  </si>
  <si>
    <t>Table 2a.  Chemical composition of LAP 02205</t>
  </si>
  <si>
    <t>-</t>
  </si>
  <si>
    <t>avg</t>
  </si>
  <si>
    <t>melt vein avg</t>
  </si>
  <si>
    <t>split</t>
  </si>
  <si>
    <t>,20-1</t>
  </si>
  <si>
    <t>,20-2</t>
  </si>
  <si>
    <t>,20-3</t>
  </si>
  <si>
    <t>,24-1</t>
  </si>
  <si>
    <t>,24-2</t>
  </si>
  <si>
    <t>,24-3</t>
  </si>
  <si>
    <t>technique</t>
  </si>
  <si>
    <t>b</t>
  </si>
  <si>
    <t>e,h</t>
  </si>
  <si>
    <t>Cr2O3</t>
  </si>
  <si>
    <t>technique  (a) ICP-AES, (b) ICP-MS, (c ) IDMS, (d) Ar, (e) INAA, (f) RNAA, (g) SSMS, (h) fused bead EMPA</t>
  </si>
  <si>
    <t>Table 2b.  Light and/or volatile elements for LAP02205</t>
  </si>
  <si>
    <t>Table 1a.  Chemical composition of Asuka 881757</t>
  </si>
  <si>
    <t>&lt;35</t>
  </si>
  <si>
    <t>&lt;16</t>
  </si>
  <si>
    <t>&lt;.7</t>
  </si>
  <si>
    <t>&lt;0.5</t>
  </si>
  <si>
    <t>&lt;110</t>
  </si>
  <si>
    <t>&lt;200</t>
  </si>
  <si>
    <t>&lt;40</t>
  </si>
  <si>
    <t>&lt;30</t>
  </si>
  <si>
    <t>&lt;1</t>
  </si>
  <si>
    <t>&lt;2000</t>
  </si>
  <si>
    <t>&lt;3000</t>
  </si>
  <si>
    <t>Table 1a.  Chemical composition of Dhofar 287</t>
  </si>
  <si>
    <t>~ 1 g</t>
  </si>
  <si>
    <t>A</t>
  </si>
  <si>
    <t>B</t>
  </si>
  <si>
    <t>6r</t>
  </si>
  <si>
    <t>7r1</t>
  </si>
  <si>
    <t>5r1</t>
  </si>
  <si>
    <t>5r2</t>
  </si>
  <si>
    <t>4r</t>
  </si>
  <si>
    <t>Table 1a.  Chemical composition of Northwest Africa 773</t>
  </si>
  <si>
    <t>oliv gabbro</t>
  </si>
  <si>
    <t>clast</t>
  </si>
  <si>
    <t>breccia</t>
  </si>
  <si>
    <t>0.15(0.15)</t>
  </si>
  <si>
    <t>0.216(0.224)</t>
  </si>
  <si>
    <t>0.25(0.073)</t>
  </si>
  <si>
    <t>0.111(0.117)</t>
  </si>
  <si>
    <t>4.8(5.0)</t>
  </si>
  <si>
    <t>8.92(8.6)</t>
  </si>
  <si>
    <t>5474(2484)</t>
  </si>
  <si>
    <t>2942(2751)</t>
  </si>
  <si>
    <t>&lt;90</t>
  </si>
  <si>
    <t>&lt;0.15</t>
  </si>
  <si>
    <t>&lt;0.09</t>
  </si>
  <si>
    <t>&lt;2.5</t>
  </si>
  <si>
    <t>&lt;3</t>
  </si>
  <si>
    <t>&lt;1.4</t>
  </si>
  <si>
    <t>&lt;2.8</t>
  </si>
  <si>
    <t>&lt;2.1</t>
  </si>
  <si>
    <t>References: 1) Fagan et al. (2003); 2) Jolliff et al. (2003)</t>
  </si>
  <si>
    <t>References: 1) Anand et al. (2003); Demidova et al. (2003)</t>
  </si>
  <si>
    <t>OC</t>
  </si>
  <si>
    <t>Table 1b.  Light and/or volatile elements for  Northwest Africa 773</t>
  </si>
  <si>
    <t>Table 1b.  Light and/or volatile elements for NWA 032</t>
  </si>
  <si>
    <t>Table 1a.  Chemical composition of NWA 032/479</t>
  </si>
  <si>
    <t>Table 2b.  Light and/or volatile elements for Yamato 793169</t>
  </si>
  <si>
    <t>Table 1b.  Light and/or volatile elements for Asuka 881757</t>
  </si>
  <si>
    <t>Table 1b.  Light and/or volatile elements for Dhofar 287</t>
  </si>
  <si>
    <t>Table 1a.  Chemical composition of Northeast Africa 003</t>
  </si>
  <si>
    <t>Table 1b.  Light and/or volatile elements for Northeast Africa 003</t>
  </si>
  <si>
    <t>clast A</t>
  </si>
  <si>
    <t>clast B</t>
  </si>
  <si>
    <t>impact melt</t>
  </si>
  <si>
    <t>Lith. A</t>
  </si>
  <si>
    <t>&lt;170</t>
  </si>
  <si>
    <t>&lt;350</t>
  </si>
  <si>
    <t>&lt;0.7</t>
  </si>
  <si>
    <t>&lt;0.3</t>
  </si>
  <si>
    <t>&lt;150</t>
  </si>
  <si>
    <t>&lt;12</t>
  </si>
  <si>
    <t>&lt;9</t>
  </si>
  <si>
    <t>&lt;0.75</t>
  </si>
  <si>
    <t>Table 1a.  Chemical composition of MIL 05035</t>
  </si>
  <si>
    <t>Table 1b.  Light and/or volatile elements for MIL 05035</t>
  </si>
  <si>
    <t>19-1</t>
  </si>
  <si>
    <t>20-1</t>
  </si>
  <si>
    <t>13-1</t>
  </si>
  <si>
    <t>13-2</t>
  </si>
  <si>
    <t>9-1</t>
  </si>
  <si>
    <t>LAP</t>
  </si>
  <si>
    <t>?</t>
  </si>
  <si>
    <t>d,e</t>
  </si>
  <si>
    <t>LAP 02205</t>
  </si>
  <si>
    <t>LAP 02224</t>
  </si>
  <si>
    <t>LAP 02226</t>
  </si>
  <si>
    <t>LAP 02436</t>
  </si>
  <si>
    <t>LAP 03632</t>
  </si>
  <si>
    <t>SO3 %</t>
  </si>
  <si>
    <t>References: 1) Joy et al. (2005); 2) Zeigler et al. (2005); 3) Anand et al. (2005); 4) Righter et al. (2005); 5) Day et al. (2006).</t>
  </si>
  <si>
    <t>1) Yanai and Kojima (1991); 2) Koeberl et al. (1993); 3) Warren and Kallemeyn (1993); 4) Korotev et al. (2003)</t>
  </si>
  <si>
    <t>d</t>
  </si>
  <si>
    <t>technique  (a) ICP-AES, (b) ICP-MS, (c ) INAA (d) wet chemistry</t>
  </si>
  <si>
    <t>c</t>
  </si>
  <si>
    <t>technique  (a) FB-EMPA, (b) ICP-MS, (c ) INAA (d) wet chemistry</t>
  </si>
  <si>
    <t>a,b,c</t>
  </si>
  <si>
    <t>technique  (a) FB-EMPA, (b) ICP-MS, (c ) IDMS, (d) INAA</t>
  </si>
  <si>
    <t>a,b,d</t>
  </si>
  <si>
    <t>b,c,d</t>
  </si>
  <si>
    <t>technique  (a) EMPA, (b) ICP-MS, (c ) INAA, (d) XRF</t>
  </si>
  <si>
    <t>a</t>
  </si>
  <si>
    <t>technique  (a) LA-ICP-MS, (b) ICP-MS, (c ) EMPA (d) XRF, (e) INAA</t>
  </si>
  <si>
    <t>a,c</t>
  </si>
  <si>
    <t>b,d,e</t>
  </si>
  <si>
    <t>a,b</t>
  </si>
  <si>
    <t>weight mg</t>
  </si>
  <si>
    <t>1) Fagan et al. (2002); 2) Korotev et al. (2001); 3) Barrat et al. (2002); 4) Borg et al. (2009); 5) Ziegler et al. (2005)</t>
  </si>
  <si>
    <t>1,3</t>
  </si>
  <si>
    <t>References: 1) Haloda et al. (2006a); 2) Haloda et al. (2006b); 3) Haloda et al. (2009)</t>
  </si>
  <si>
    <t>References: 1) Liu et al. (2007); 2) Liu et al., 2009); 3) Joy et al. (2007); 4) Joy et al. (2008).</t>
  </si>
  <si>
    <t>1,2</t>
  </si>
  <si>
    <t>3,4</t>
  </si>
  <si>
    <t>INAA</t>
  </si>
  <si>
    <t>INAA, XRF</t>
  </si>
  <si>
    <r>
      <t>SiO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%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</si>
  <si>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</si>
  <si>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</si>
  <si>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</si>
  <si>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</si>
  <si>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</si>
  <si>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</si>
  <si>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t>References: 1) Korotev et al. (2008); Greshake et al. (2008).</t>
  </si>
  <si>
    <t>Table 1.  Chemical composition of NWA 4898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</si>
</sst>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vertAlign val="subscript"/>
      <sz val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2">
      <pane ySplit="1296" topLeftCell="BM1" activePane="bottomLeft" state="split"/>
      <selection pane="topLeft" activeCell="B2" sqref="B1:F16384"/>
      <selection pane="bottomLeft" activeCell="G11" sqref="G11"/>
    </sheetView>
  </sheetViews>
  <sheetFormatPr defaultColWidth="9.140625" defaultRowHeight="12.75"/>
  <cols>
    <col min="1" max="1" width="8.7109375" style="0" customWidth="1"/>
    <col min="2" max="6" width="8.8515625" style="6" customWidth="1"/>
  </cols>
  <sheetData>
    <row r="1" ht="13.5">
      <c r="A1" s="5" t="s">
        <v>80</v>
      </c>
    </row>
    <row r="2" spans="1:6" s="2" customFormat="1" ht="9.75">
      <c r="A2" s="1"/>
      <c r="B2" s="26"/>
      <c r="C2" s="26"/>
      <c r="D2" s="26"/>
      <c r="E2" s="26"/>
      <c r="F2" s="26"/>
    </row>
    <row r="3" spans="1:6" ht="12.75">
      <c r="A3" s="3" t="s">
        <v>0</v>
      </c>
      <c r="B3" s="6">
        <v>1</v>
      </c>
      <c r="C3" s="6">
        <v>2</v>
      </c>
      <c r="D3" s="6">
        <v>2</v>
      </c>
      <c r="E3" s="6">
        <v>3</v>
      </c>
      <c r="F3" s="6">
        <v>4</v>
      </c>
    </row>
    <row r="4" spans="1:6" ht="12.75">
      <c r="A4" s="3" t="s">
        <v>1</v>
      </c>
      <c r="C4" s="6">
        <v>8.39</v>
      </c>
      <c r="D4" s="6">
        <v>10.42</v>
      </c>
      <c r="E4" s="6">
        <v>20</v>
      </c>
      <c r="F4" s="6">
        <v>19</v>
      </c>
    </row>
    <row r="5" spans="1:6" ht="12.75">
      <c r="A5" s="3" t="s">
        <v>103</v>
      </c>
      <c r="B5" s="6" t="s">
        <v>191</v>
      </c>
      <c r="C5" s="6" t="s">
        <v>193</v>
      </c>
      <c r="D5" s="6" t="s">
        <v>193</v>
      </c>
      <c r="E5" s="6" t="s">
        <v>193</v>
      </c>
      <c r="F5" s="6" t="s">
        <v>193</v>
      </c>
    </row>
    <row r="6" ht="12.75">
      <c r="A6" s="3"/>
    </row>
    <row r="7" spans="1:5" ht="12.75">
      <c r="A7" s="2" t="s">
        <v>60</v>
      </c>
      <c r="B7" s="6">
        <v>43.59</v>
      </c>
      <c r="E7" s="6">
        <f>21.5*60.09/28.09</f>
        <v>45.99270202919189</v>
      </c>
    </row>
    <row r="8" spans="1:5" ht="12.75">
      <c r="A8" s="2" t="s">
        <v>55</v>
      </c>
      <c r="B8" s="6">
        <v>1.52</v>
      </c>
      <c r="E8" s="6">
        <f>1.31*79.9/47.9</f>
        <v>2.1851565762004177</v>
      </c>
    </row>
    <row r="9" spans="1:5" ht="12.75">
      <c r="A9" s="2" t="s">
        <v>56</v>
      </c>
      <c r="B9" s="6">
        <v>12.89</v>
      </c>
      <c r="E9" s="6">
        <f>5.88*102/2/27</f>
        <v>11.106666666666667</v>
      </c>
    </row>
    <row r="10" spans="1:6" ht="12.75">
      <c r="A10" s="2" t="s">
        <v>2</v>
      </c>
      <c r="B10" s="6">
        <f>21.17+0.28/1.1113</f>
        <v>21.421957167281565</v>
      </c>
      <c r="C10" s="6">
        <f>18.3*71.85/55.85</f>
        <v>23.542614145031333</v>
      </c>
      <c r="D10" s="6">
        <f>19.1*71.85/55.85</f>
        <v>24.57179946284691</v>
      </c>
      <c r="E10" s="6">
        <f>16.5*71.85/55.85</f>
        <v>21.226947179946283</v>
      </c>
      <c r="F10" s="6">
        <v>21</v>
      </c>
    </row>
    <row r="11" spans="1:5" ht="12.75">
      <c r="A11" s="2" t="s">
        <v>3</v>
      </c>
      <c r="B11" s="6">
        <v>0.18</v>
      </c>
      <c r="E11" s="6">
        <f>0.25*74.9/58.9</f>
        <v>0.317911714770798</v>
      </c>
    </row>
    <row r="12" spans="1:5" ht="12.75">
      <c r="A12" s="2" t="s">
        <v>5</v>
      </c>
      <c r="B12" s="6">
        <v>5.75</v>
      </c>
      <c r="E12" s="6">
        <f>3.47*40.3/24.3</f>
        <v>5.7547736625514405</v>
      </c>
    </row>
    <row r="13" spans="1:6" ht="12.75">
      <c r="A13" s="2" t="s">
        <v>4</v>
      </c>
      <c r="B13" s="6">
        <v>13.25</v>
      </c>
      <c r="E13" s="6">
        <f>8.6*56.08/40.08</f>
        <v>12.03313373253493</v>
      </c>
      <c r="F13" s="6">
        <v>12.2</v>
      </c>
    </row>
    <row r="14" spans="1:6" ht="12.75">
      <c r="A14" s="2" t="s">
        <v>57</v>
      </c>
      <c r="B14" s="6">
        <v>0.4</v>
      </c>
      <c r="C14" s="6">
        <f>0.22*61.98/2/23</f>
        <v>0.29642608695652173</v>
      </c>
      <c r="D14" s="6">
        <f>0.234*61.98/2/23</f>
        <v>0.3152895652173913</v>
      </c>
      <c r="E14" s="6">
        <f>0.203*61.98/2/23</f>
        <v>0.2735204347826087</v>
      </c>
      <c r="F14" s="6">
        <v>0.28</v>
      </c>
    </row>
    <row r="15" spans="1:5" ht="12.75">
      <c r="A15" s="2" t="s">
        <v>58</v>
      </c>
      <c r="B15" s="6">
        <v>0.13</v>
      </c>
      <c r="C15" s="6">
        <f>542/10000*94.2/2/39.1</f>
        <v>0.06528951406649616</v>
      </c>
      <c r="D15" s="6">
        <f>531/10000*94.2/2/39.1</f>
        <v>0.06396445012787723</v>
      </c>
      <c r="E15" s="6">
        <f>0.0517*94.2/2/39.1</f>
        <v>0.06227800511508951</v>
      </c>
    </row>
    <row r="16" spans="1:2" ht="12.75">
      <c r="A16" s="2" t="s">
        <v>59</v>
      </c>
      <c r="B16" s="6">
        <v>0.29</v>
      </c>
    </row>
    <row r="17" spans="1:2" ht="12.75">
      <c r="A17" s="2" t="s">
        <v>79</v>
      </c>
      <c r="B17" s="6">
        <v>0.48</v>
      </c>
    </row>
    <row r="18" ht="12.75">
      <c r="A18" s="3" t="s">
        <v>6</v>
      </c>
    </row>
    <row r="19" ht="12.75">
      <c r="A19" s="3"/>
    </row>
    <row r="20" spans="1:6" ht="12.75">
      <c r="A20" s="2" t="s">
        <v>61</v>
      </c>
      <c r="C20" s="6">
        <v>92.6</v>
      </c>
      <c r="D20" s="6">
        <v>94.5</v>
      </c>
      <c r="E20" s="6">
        <v>87</v>
      </c>
      <c r="F20" s="6">
        <v>80.7</v>
      </c>
    </row>
    <row r="21" spans="1:5" ht="12.75">
      <c r="A21" s="2" t="s">
        <v>7</v>
      </c>
      <c r="E21" s="6">
        <v>53</v>
      </c>
    </row>
    <row r="22" spans="1:6" ht="12.75">
      <c r="A22" s="2" t="s">
        <v>8</v>
      </c>
      <c r="B22" s="6">
        <f>0.11*52*2/152*10000</f>
        <v>752.6315789473683</v>
      </c>
      <c r="C22" s="6">
        <v>1770</v>
      </c>
      <c r="D22" s="6">
        <v>1742</v>
      </c>
      <c r="E22" s="6">
        <v>1620</v>
      </c>
      <c r="F22" s="9">
        <f>2310/152*2*52</f>
        <v>1580.5263157894738</v>
      </c>
    </row>
    <row r="23" spans="1:6" ht="12.75">
      <c r="A23" s="2" t="s">
        <v>9</v>
      </c>
      <c r="C23" s="6">
        <v>30.5</v>
      </c>
      <c r="D23" s="6">
        <v>29.3</v>
      </c>
      <c r="E23" s="6">
        <v>21.4</v>
      </c>
      <c r="F23" s="6">
        <v>19.7</v>
      </c>
    </row>
    <row r="24" spans="1:6" ht="12.75">
      <c r="A24" s="2" t="s">
        <v>10</v>
      </c>
      <c r="C24" s="6">
        <v>50</v>
      </c>
      <c r="D24" s="6">
        <v>55</v>
      </c>
      <c r="E24" s="6">
        <v>7.3</v>
      </c>
      <c r="F24" s="6" t="s">
        <v>165</v>
      </c>
    </row>
    <row r="25" ht="12.75">
      <c r="A25" s="2" t="s">
        <v>11</v>
      </c>
    </row>
    <row r="26" spans="1:5" ht="12.75">
      <c r="A26" s="2" t="s">
        <v>12</v>
      </c>
      <c r="C26" s="6">
        <v>5</v>
      </c>
      <c r="D26" s="6">
        <v>4</v>
      </c>
      <c r="E26" s="6">
        <v>1.35</v>
      </c>
    </row>
    <row r="27" spans="1:5" ht="12.75">
      <c r="A27" s="2" t="s">
        <v>13</v>
      </c>
      <c r="C27" s="6">
        <v>3.8</v>
      </c>
      <c r="D27" s="6">
        <v>3.1</v>
      </c>
      <c r="E27" s="6">
        <v>3</v>
      </c>
    </row>
    <row r="28" spans="1:5" ht="12.75">
      <c r="A28" s="2" t="s">
        <v>14</v>
      </c>
      <c r="E28" s="6">
        <v>2.2</v>
      </c>
    </row>
    <row r="29" spans="1:4" ht="12.75">
      <c r="A29" s="2" t="s">
        <v>15</v>
      </c>
      <c r="C29" s="6">
        <v>0.21</v>
      </c>
      <c r="D29" s="6">
        <v>0.18</v>
      </c>
    </row>
    <row r="30" spans="1:4" ht="12.75">
      <c r="A30" s="2" t="s">
        <v>16</v>
      </c>
      <c r="C30" s="6">
        <v>0.39</v>
      </c>
      <c r="D30" s="6">
        <v>0.31</v>
      </c>
    </row>
    <row r="31" spans="1:4" ht="12.75">
      <c r="A31" s="2" t="s">
        <v>17</v>
      </c>
      <c r="C31" s="6" t="s">
        <v>81</v>
      </c>
      <c r="D31" s="6">
        <v>2.1</v>
      </c>
    </row>
    <row r="32" spans="1:6" ht="12.75">
      <c r="A32" s="2" t="s">
        <v>18</v>
      </c>
      <c r="C32" s="6">
        <v>70</v>
      </c>
      <c r="D32" s="6">
        <v>85</v>
      </c>
      <c r="E32" s="6">
        <v>220</v>
      </c>
      <c r="F32" s="6">
        <v>170</v>
      </c>
    </row>
    <row r="33" ht="12.75">
      <c r="A33" s="2" t="s">
        <v>19</v>
      </c>
    </row>
    <row r="34" spans="1:6" ht="12.75">
      <c r="A34" s="2" t="s">
        <v>20</v>
      </c>
      <c r="C34" s="6">
        <v>65</v>
      </c>
      <c r="D34" s="6">
        <v>55</v>
      </c>
      <c r="E34" s="6">
        <v>190</v>
      </c>
      <c r="F34" s="6" t="s">
        <v>166</v>
      </c>
    </row>
    <row r="35" ht="12.75">
      <c r="A35" s="2" t="s">
        <v>21</v>
      </c>
    </row>
    <row r="36" ht="12.75">
      <c r="A36" s="2" t="s">
        <v>22</v>
      </c>
    </row>
    <row r="37" ht="12.75">
      <c r="A37" s="2" t="s">
        <v>65</v>
      </c>
    </row>
    <row r="38" ht="12.75">
      <c r="A38" s="2" t="s">
        <v>66</v>
      </c>
    </row>
    <row r="39" ht="12.75">
      <c r="A39" s="2" t="s">
        <v>23</v>
      </c>
    </row>
    <row r="40" spans="1:4" ht="12.75">
      <c r="A40" s="2" t="s">
        <v>24</v>
      </c>
      <c r="C40" s="6" t="s">
        <v>82</v>
      </c>
      <c r="D40" s="6" t="s">
        <v>83</v>
      </c>
    </row>
    <row r="41" spans="1:5" ht="12.75">
      <c r="A41" s="2" t="s">
        <v>25</v>
      </c>
      <c r="E41" s="6" t="s">
        <v>89</v>
      </c>
    </row>
    <row r="42" ht="12.75">
      <c r="A42" s="2" t="s">
        <v>26</v>
      </c>
    </row>
    <row r="43" ht="12.75">
      <c r="A43" s="2" t="s">
        <v>62</v>
      </c>
    </row>
    <row r="44" spans="1:4" ht="12.75">
      <c r="A44" s="2" t="s">
        <v>27</v>
      </c>
      <c r="C44" s="6">
        <v>64</v>
      </c>
      <c r="D44" s="6">
        <v>49</v>
      </c>
    </row>
    <row r="45" ht="12.75">
      <c r="A45" s="2" t="s">
        <v>28</v>
      </c>
    </row>
    <row r="46" spans="1:6" ht="12.75">
      <c r="A46" s="2" t="s">
        <v>29</v>
      </c>
      <c r="C46" s="6" t="s">
        <v>84</v>
      </c>
      <c r="D46" s="6" t="s">
        <v>85</v>
      </c>
      <c r="F46" s="6" t="s">
        <v>167</v>
      </c>
    </row>
    <row r="47" spans="1:6" ht="12.75">
      <c r="A47" s="2" t="s">
        <v>30</v>
      </c>
      <c r="C47" s="6">
        <v>38</v>
      </c>
      <c r="D47" s="6">
        <v>30</v>
      </c>
      <c r="E47" s="6" t="s">
        <v>90</v>
      </c>
      <c r="F47" s="6">
        <v>100</v>
      </c>
    </row>
    <row r="48" spans="1:6" ht="12.75">
      <c r="A48" s="2" t="s">
        <v>31</v>
      </c>
      <c r="C48" s="6">
        <v>4.95</v>
      </c>
      <c r="D48" s="6">
        <v>4.53</v>
      </c>
      <c r="E48" s="6">
        <v>5.3</v>
      </c>
      <c r="F48" s="6">
        <v>4.75</v>
      </c>
    </row>
    <row r="49" spans="1:6" ht="12.75">
      <c r="A49" s="2" t="s">
        <v>32</v>
      </c>
      <c r="C49" s="6">
        <v>14.2</v>
      </c>
      <c r="D49" s="6">
        <v>15.2</v>
      </c>
      <c r="E49" s="6">
        <v>15.6</v>
      </c>
      <c r="F49" s="6">
        <v>13.2</v>
      </c>
    </row>
    <row r="50" ht="12.75">
      <c r="A50" s="2" t="s">
        <v>33</v>
      </c>
    </row>
    <row r="51" spans="1:6" ht="12.75">
      <c r="A51" s="2" t="s">
        <v>34</v>
      </c>
      <c r="C51" s="6">
        <v>12.1</v>
      </c>
      <c r="D51" s="6">
        <v>11.7</v>
      </c>
      <c r="E51" s="6">
        <v>10.2</v>
      </c>
      <c r="F51" s="6">
        <v>12</v>
      </c>
    </row>
    <row r="52" spans="1:6" ht="12.75">
      <c r="A52" s="2" t="s">
        <v>35</v>
      </c>
      <c r="C52" s="6">
        <v>4.53</v>
      </c>
      <c r="D52" s="6">
        <v>4.11</v>
      </c>
      <c r="E52" s="6">
        <v>4.4</v>
      </c>
      <c r="F52" s="6">
        <v>4.19</v>
      </c>
    </row>
    <row r="53" spans="1:6" ht="12.75">
      <c r="A53" s="2" t="s">
        <v>36</v>
      </c>
      <c r="C53" s="6">
        <v>1.37</v>
      </c>
      <c r="D53" s="6">
        <v>1.26</v>
      </c>
      <c r="E53" s="6">
        <v>1.37</v>
      </c>
      <c r="F53" s="6">
        <v>1.22</v>
      </c>
    </row>
    <row r="54" spans="1:4" ht="12.75">
      <c r="A54" s="2" t="s">
        <v>37</v>
      </c>
      <c r="C54" s="6">
        <v>5.7</v>
      </c>
      <c r="D54" s="6">
        <v>5.4</v>
      </c>
    </row>
    <row r="55" spans="1:6" ht="12.75">
      <c r="A55" s="2" t="s">
        <v>38</v>
      </c>
      <c r="C55" s="6">
        <v>1.05</v>
      </c>
      <c r="D55" s="6">
        <v>0.99</v>
      </c>
      <c r="E55" s="6">
        <v>1.1</v>
      </c>
      <c r="F55" s="6">
        <v>1.1</v>
      </c>
    </row>
    <row r="56" spans="1:5" ht="12.75">
      <c r="A56" s="2" t="s">
        <v>39</v>
      </c>
      <c r="C56" s="6">
        <v>7.1</v>
      </c>
      <c r="D56" s="6">
        <v>6.9</v>
      </c>
      <c r="E56" s="6">
        <v>7.5</v>
      </c>
    </row>
    <row r="57" spans="1:5" ht="12.75">
      <c r="A57" s="2" t="s">
        <v>40</v>
      </c>
      <c r="E57" s="6">
        <v>1.63</v>
      </c>
    </row>
    <row r="58" ht="12.75">
      <c r="A58" s="2" t="s">
        <v>41</v>
      </c>
    </row>
    <row r="59" spans="1:4" ht="12.75">
      <c r="A59" s="2" t="s">
        <v>42</v>
      </c>
      <c r="C59" s="6">
        <v>0.73</v>
      </c>
      <c r="D59" s="6">
        <v>0.67</v>
      </c>
    </row>
    <row r="60" spans="1:6" ht="12.75">
      <c r="A60" s="2" t="s">
        <v>43</v>
      </c>
      <c r="C60" s="6">
        <v>4.71</v>
      </c>
      <c r="D60" s="6">
        <v>4.49</v>
      </c>
      <c r="E60" s="6">
        <v>4.8</v>
      </c>
      <c r="F60" s="6">
        <v>4.56</v>
      </c>
    </row>
    <row r="61" spans="1:6" ht="12.75">
      <c r="A61" s="2" t="s">
        <v>44</v>
      </c>
      <c r="C61" s="6">
        <v>0.68</v>
      </c>
      <c r="D61" s="6">
        <v>0.64</v>
      </c>
      <c r="E61" s="6">
        <v>0.72</v>
      </c>
      <c r="F61" s="6">
        <v>0.663</v>
      </c>
    </row>
    <row r="62" spans="1:6" ht="12.75">
      <c r="A62" s="2" t="s">
        <v>45</v>
      </c>
      <c r="C62" s="6">
        <v>2.89</v>
      </c>
      <c r="D62" s="6">
        <v>3.1</v>
      </c>
      <c r="E62" s="6">
        <v>3.08</v>
      </c>
      <c r="F62" s="6">
        <v>3.19</v>
      </c>
    </row>
    <row r="63" spans="1:6" ht="12.75">
      <c r="A63" s="2" t="s">
        <v>46</v>
      </c>
      <c r="C63" s="6">
        <v>0.29</v>
      </c>
      <c r="D63" s="6">
        <v>0.32</v>
      </c>
      <c r="E63" s="6">
        <v>0.33</v>
      </c>
      <c r="F63" s="6">
        <v>0.4</v>
      </c>
    </row>
    <row r="64" spans="1:4" ht="12.75">
      <c r="A64" s="2" t="s">
        <v>47</v>
      </c>
      <c r="C64" s="6">
        <v>120</v>
      </c>
      <c r="D64" s="6">
        <v>90</v>
      </c>
    </row>
    <row r="65" spans="1:5" ht="12.75">
      <c r="A65" s="2" t="s">
        <v>48</v>
      </c>
      <c r="E65" s="6" t="s">
        <v>85</v>
      </c>
    </row>
    <row r="66" spans="1:5" ht="12.75">
      <c r="A66" s="2" t="s">
        <v>49</v>
      </c>
      <c r="E66" s="6" t="s">
        <v>91</v>
      </c>
    </row>
    <row r="67" spans="1:5" ht="12.75">
      <c r="A67" s="2" t="s">
        <v>50</v>
      </c>
      <c r="C67" s="6" t="s">
        <v>86</v>
      </c>
      <c r="D67" s="6">
        <v>1.1</v>
      </c>
      <c r="E67" s="6">
        <v>50</v>
      </c>
    </row>
    <row r="68" spans="1:2" ht="12.75">
      <c r="A68" s="2" t="s">
        <v>64</v>
      </c>
      <c r="B68" s="6" t="s">
        <v>63</v>
      </c>
    </row>
    <row r="69" spans="1:5" ht="12.75">
      <c r="A69" s="2" t="s">
        <v>51</v>
      </c>
      <c r="C69" s="6">
        <v>0.9</v>
      </c>
      <c r="D69" s="6">
        <v>1.3</v>
      </c>
      <c r="E69" s="6" t="s">
        <v>82</v>
      </c>
    </row>
    <row r="70" spans="1:6" ht="12.75">
      <c r="A70" s="2" t="s">
        <v>52</v>
      </c>
      <c r="C70" s="6">
        <v>0.69</v>
      </c>
      <c r="D70" s="6">
        <v>0.67</v>
      </c>
      <c r="E70" s="6">
        <v>0.75</v>
      </c>
      <c r="F70" s="6">
        <v>0.74</v>
      </c>
    </row>
    <row r="71" spans="1:6" ht="12.75">
      <c r="A71" s="2" t="s">
        <v>53</v>
      </c>
      <c r="C71" s="6">
        <v>0.12</v>
      </c>
      <c r="D71" s="6">
        <v>0.07</v>
      </c>
      <c r="F71" s="6" t="s">
        <v>168</v>
      </c>
    </row>
    <row r="72" ht="12.75">
      <c r="A72" s="3" t="s">
        <v>192</v>
      </c>
    </row>
    <row r="73" ht="12.75">
      <c r="A73" s="3"/>
    </row>
    <row r="74" ht="12.75">
      <c r="A74" s="4" t="s">
        <v>156</v>
      </c>
    </row>
    <row r="75" ht="12.75">
      <c r="A75" s="2" t="s">
        <v>72</v>
      </c>
    </row>
    <row r="76" ht="12.75">
      <c r="A76" s="2" t="s">
        <v>67</v>
      </c>
    </row>
    <row r="77" ht="12.75">
      <c r="A77" s="2" t="s">
        <v>68</v>
      </c>
    </row>
    <row r="78" ht="12.75">
      <c r="A78" s="2" t="s">
        <v>69</v>
      </c>
    </row>
    <row r="80" ht="12.75">
      <c r="A80" s="2" t="s">
        <v>74</v>
      </c>
    </row>
    <row r="81" ht="12.75">
      <c r="A81" s="2" t="s">
        <v>70</v>
      </c>
    </row>
    <row r="82" spans="1:4" ht="12.75">
      <c r="A82" s="2" t="s">
        <v>73</v>
      </c>
      <c r="C82" s="6">
        <v>0.14</v>
      </c>
      <c r="D82" s="6">
        <v>0.18</v>
      </c>
    </row>
    <row r="83" ht="12.75">
      <c r="A83" s="2" t="s">
        <v>71</v>
      </c>
    </row>
    <row r="84" ht="12.75">
      <c r="A84" s="2"/>
    </row>
    <row r="85" ht="12.75">
      <c r="A85" s="2" t="s">
        <v>77</v>
      </c>
    </row>
    <row r="86" spans="1:4" ht="12.75">
      <c r="A86" s="2" t="s">
        <v>78</v>
      </c>
      <c r="C86" s="6" t="s">
        <v>87</v>
      </c>
      <c r="D86" s="6" t="s">
        <v>88</v>
      </c>
    </row>
    <row r="87" ht="12.75">
      <c r="A87" s="2" t="s">
        <v>76</v>
      </c>
    </row>
    <row r="88" ht="12.75">
      <c r="A88" s="2" t="s">
        <v>75</v>
      </c>
    </row>
    <row r="90" ht="12.75">
      <c r="A90" s="2" t="s">
        <v>190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1" sqref="F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2052" topLeftCell="BM80" activePane="bottomLeft" state="split"/>
      <selection pane="topLeft" activeCell="K5" sqref="K5"/>
      <selection pane="bottomLeft" activeCell="H103" sqref="H103"/>
    </sheetView>
  </sheetViews>
  <sheetFormatPr defaultColWidth="9.140625" defaultRowHeight="12.75"/>
  <cols>
    <col min="1" max="1" width="8.7109375" style="0" customWidth="1"/>
  </cols>
  <sheetData>
    <row r="1" ht="13.5">
      <c r="A1" s="5" t="s">
        <v>109</v>
      </c>
    </row>
    <row r="2" s="2" customFormat="1" ht="9.75">
      <c r="A2" s="1"/>
    </row>
    <row r="3" spans="1:7" ht="12.75">
      <c r="A3" s="3" t="s">
        <v>0</v>
      </c>
      <c r="B3" s="6">
        <v>1</v>
      </c>
      <c r="C3" s="6">
        <v>2</v>
      </c>
      <c r="D3" s="6">
        <v>2</v>
      </c>
      <c r="E3" s="6">
        <v>3</v>
      </c>
      <c r="F3" s="6">
        <v>3</v>
      </c>
      <c r="G3" s="6">
        <v>4</v>
      </c>
    </row>
    <row r="4" spans="1:7" ht="12.75">
      <c r="A4" s="3" t="s">
        <v>1</v>
      </c>
      <c r="B4" s="6"/>
      <c r="C4" s="6">
        <v>108.3</v>
      </c>
      <c r="D4" s="6">
        <v>126.25</v>
      </c>
      <c r="E4" s="6"/>
      <c r="F4" s="6"/>
      <c r="G4" s="6">
        <v>246.3</v>
      </c>
    </row>
    <row r="5" spans="1:7" ht="12.75">
      <c r="A5" s="3" t="s">
        <v>103</v>
      </c>
      <c r="B5" s="6" t="s">
        <v>191</v>
      </c>
      <c r="C5" s="6" t="s">
        <v>193</v>
      </c>
      <c r="D5" s="6" t="s">
        <v>193</v>
      </c>
      <c r="E5" s="6" t="s">
        <v>193</v>
      </c>
      <c r="F5" s="6" t="s">
        <v>193</v>
      </c>
      <c r="G5" s="6" t="s">
        <v>193</v>
      </c>
    </row>
    <row r="6" spans="1:7" ht="12.75">
      <c r="A6" s="3"/>
      <c r="B6" s="6"/>
      <c r="C6" s="6"/>
      <c r="D6" s="6"/>
      <c r="E6" s="6"/>
      <c r="F6" s="6"/>
      <c r="G6" s="6"/>
    </row>
    <row r="7" spans="1:7" ht="12.75">
      <c r="A7" s="2" t="s">
        <v>60</v>
      </c>
      <c r="B7" s="11">
        <v>45.36</v>
      </c>
      <c r="C7" s="11"/>
      <c r="D7" s="11"/>
      <c r="E7" s="11">
        <f>22*60.09/28.09</f>
        <v>47.062299750800996</v>
      </c>
      <c r="F7" s="11">
        <f>22*60.09/28.09</f>
        <v>47.062299750800996</v>
      </c>
      <c r="G7" s="6"/>
    </row>
    <row r="8" spans="1:7" ht="12.75">
      <c r="A8" s="2" t="s">
        <v>55</v>
      </c>
      <c r="B8" s="11">
        <v>1.66</v>
      </c>
      <c r="C8" s="11"/>
      <c r="D8" s="11"/>
      <c r="E8" s="11">
        <f>1.47*79.9/47.9</f>
        <v>2.4520459290187895</v>
      </c>
      <c r="F8" s="11">
        <f>1.47*79.9/47.9</f>
        <v>2.4520459290187895</v>
      </c>
      <c r="G8" s="6"/>
    </row>
    <row r="9" spans="1:7" ht="12.75">
      <c r="A9" s="2" t="s">
        <v>56</v>
      </c>
      <c r="B9" s="11">
        <v>11.49</v>
      </c>
      <c r="C9" s="11"/>
      <c r="D9" s="11"/>
      <c r="E9" s="11">
        <f>5.27*102/2/27</f>
        <v>9.954444444444444</v>
      </c>
      <c r="F9" s="11">
        <f>5.3*102/2/27</f>
        <v>10.011111111111111</v>
      </c>
      <c r="G9" s="6"/>
    </row>
    <row r="10" spans="1:7" ht="12.75">
      <c r="A10" s="2" t="s">
        <v>2</v>
      </c>
      <c r="B10" s="11">
        <f>21.18+0.6/1.1113</f>
        <v>21.719908215603347</v>
      </c>
      <c r="C10" s="11">
        <f>18.1*71.85/55.85</f>
        <v>23.285317815577436</v>
      </c>
      <c r="D10" s="11">
        <f>17.6*71.85/55.85</f>
        <v>22.6420769919427</v>
      </c>
      <c r="E10" s="11">
        <f>17.1*71.85/55.85</f>
        <v>21.998836168307967</v>
      </c>
      <c r="F10" s="11">
        <f>17.5*71.85/55.85</f>
        <v>22.513428827215755</v>
      </c>
      <c r="G10" s="6">
        <v>23</v>
      </c>
    </row>
    <row r="11" spans="1:7" ht="12.75">
      <c r="A11" s="2" t="s">
        <v>3</v>
      </c>
      <c r="B11" s="11">
        <v>0.25</v>
      </c>
      <c r="C11" s="11"/>
      <c r="D11" s="11"/>
      <c r="E11" s="11">
        <f>0.265*74.9/58.9</f>
        <v>0.33698641765704584</v>
      </c>
      <c r="F11" s="11">
        <f>0.264*74.9/58.9</f>
        <v>0.3357147707979627</v>
      </c>
      <c r="G11" s="6"/>
    </row>
    <row r="12" spans="1:7" ht="12.75">
      <c r="A12" s="2" t="s">
        <v>5</v>
      </c>
      <c r="B12" s="11">
        <v>6.41</v>
      </c>
      <c r="C12" s="11"/>
      <c r="D12" s="11"/>
      <c r="E12" s="11">
        <f>3.74*40.3/24.3</f>
        <v>6.202551440329218</v>
      </c>
      <c r="F12" s="11">
        <f>3.8*40.3/24.3</f>
        <v>6.302057613168723</v>
      </c>
      <c r="G12" s="6"/>
    </row>
    <row r="13" spans="1:7" ht="12.75">
      <c r="A13" s="2" t="s">
        <v>4</v>
      </c>
      <c r="B13" s="11">
        <v>11.99</v>
      </c>
      <c r="C13" s="11"/>
      <c r="D13" s="11"/>
      <c r="E13" s="11">
        <f>8.2*56.08/40.08</f>
        <v>11.473453093812374</v>
      </c>
      <c r="F13" s="11">
        <f>8.4*56.08/40.08</f>
        <v>11.753293413173653</v>
      </c>
      <c r="G13" s="6">
        <v>11.9</v>
      </c>
    </row>
    <row r="14" spans="1:7" ht="12.75">
      <c r="A14" s="2" t="s">
        <v>57</v>
      </c>
      <c r="B14" s="11">
        <v>0.5</v>
      </c>
      <c r="C14" s="11">
        <f>0.22*61.98/2/23</f>
        <v>0.29642608695652173</v>
      </c>
      <c r="D14" s="11">
        <f>0.21*61.98/2/23</f>
        <v>0.28295217391304345</v>
      </c>
      <c r="E14" s="11">
        <f>0.185*61.98/2/23</f>
        <v>0.2492673913043478</v>
      </c>
      <c r="F14" s="11">
        <f>0.189*61.98/2/23</f>
        <v>0.2546569565217391</v>
      </c>
      <c r="G14" s="6">
        <v>0.254</v>
      </c>
    </row>
    <row r="15" spans="1:7" ht="12.75">
      <c r="A15" s="2" t="s">
        <v>58</v>
      </c>
      <c r="B15" s="11">
        <v>0.04</v>
      </c>
      <c r="C15" s="11">
        <f>310/10000*94.2/2/39.1</f>
        <v>0.03734271099744245</v>
      </c>
      <c r="D15" s="11">
        <f>320/10000*94.2/2/39.1</f>
        <v>0.038547314578005115</v>
      </c>
      <c r="E15" s="11">
        <f>0.033*94.2/2/39.1</f>
        <v>0.039751918158567774</v>
      </c>
      <c r="F15" s="11">
        <f>0.031*94.2/2/39.1</f>
        <v>0.03734271099744245</v>
      </c>
      <c r="G15" s="6"/>
    </row>
    <row r="16" spans="1:7" ht="12.75">
      <c r="A16" s="2" t="s">
        <v>59</v>
      </c>
      <c r="B16" s="6">
        <v>0.05</v>
      </c>
      <c r="C16" s="6"/>
      <c r="D16" s="6"/>
      <c r="E16" s="6"/>
      <c r="F16" s="6"/>
      <c r="G16" s="6"/>
    </row>
    <row r="17" spans="1:7" ht="12.75">
      <c r="A17" s="2" t="s">
        <v>79</v>
      </c>
      <c r="B17" s="6">
        <v>0.19</v>
      </c>
      <c r="C17" s="6"/>
      <c r="D17" s="6"/>
      <c r="E17" s="6"/>
      <c r="F17" s="6"/>
      <c r="G17" s="6"/>
    </row>
    <row r="18" spans="1:7" ht="12.75">
      <c r="A18" s="3" t="s">
        <v>6</v>
      </c>
      <c r="B18" s="6"/>
      <c r="C18" s="6"/>
      <c r="D18" s="6"/>
      <c r="E18" s="6"/>
      <c r="F18" s="6"/>
      <c r="G18" s="6"/>
    </row>
    <row r="19" spans="1:7" ht="12.75">
      <c r="A19" s="3"/>
      <c r="B19" s="6"/>
      <c r="C19" s="6"/>
      <c r="D19" s="6"/>
      <c r="E19" s="6"/>
      <c r="F19" s="6"/>
      <c r="G19" s="6"/>
    </row>
    <row r="20" spans="1:7" ht="12.75">
      <c r="A20" s="2" t="s">
        <v>61</v>
      </c>
      <c r="B20" s="6"/>
      <c r="C20" s="6">
        <v>101</v>
      </c>
      <c r="D20" s="6">
        <v>98</v>
      </c>
      <c r="E20" s="6">
        <v>97</v>
      </c>
      <c r="F20" s="6">
        <v>96</v>
      </c>
      <c r="G20" s="6">
        <v>93.9</v>
      </c>
    </row>
    <row r="21" spans="1:7" ht="12.75">
      <c r="A21" s="2" t="s">
        <v>7</v>
      </c>
      <c r="B21" s="6"/>
      <c r="C21" s="6"/>
      <c r="D21" s="6"/>
      <c r="E21" s="6">
        <v>88</v>
      </c>
      <c r="F21" s="6"/>
      <c r="G21" s="6"/>
    </row>
    <row r="22" spans="1:7" ht="12.75">
      <c r="A22" s="2" t="s">
        <v>8</v>
      </c>
      <c r="B22" s="9">
        <f>0.17*52*2/152*10000</f>
        <v>1163.157894736842</v>
      </c>
      <c r="C22" s="6">
        <v>1930</v>
      </c>
      <c r="D22" s="6">
        <v>1850</v>
      </c>
      <c r="E22" s="6">
        <v>2040</v>
      </c>
      <c r="F22" s="6">
        <v>1980</v>
      </c>
      <c r="G22" s="9">
        <f>3020/152*2*52</f>
        <v>2066.315789473684</v>
      </c>
    </row>
    <row r="23" spans="1:7" ht="12.75">
      <c r="A23" s="2" t="s">
        <v>9</v>
      </c>
      <c r="B23" s="6"/>
      <c r="C23" s="6">
        <v>27.9</v>
      </c>
      <c r="D23" s="6">
        <v>27.9</v>
      </c>
      <c r="E23" s="6">
        <v>24.9</v>
      </c>
      <c r="F23" s="6">
        <v>24.3</v>
      </c>
      <c r="G23" s="6">
        <v>24.1</v>
      </c>
    </row>
    <row r="24" spans="1:7" ht="12.75">
      <c r="A24" s="2" t="s">
        <v>10</v>
      </c>
      <c r="B24" s="6"/>
      <c r="C24" s="6">
        <v>60</v>
      </c>
      <c r="D24" s="6">
        <v>45</v>
      </c>
      <c r="E24" s="6">
        <v>13.2</v>
      </c>
      <c r="F24" s="6" t="s">
        <v>110</v>
      </c>
      <c r="G24" s="6" t="s">
        <v>169</v>
      </c>
    </row>
    <row r="25" spans="1:7" ht="12.75">
      <c r="A25" s="2" t="s">
        <v>11</v>
      </c>
      <c r="B25" s="6"/>
      <c r="C25" s="6"/>
      <c r="D25" s="6"/>
      <c r="E25" s="6"/>
      <c r="F25" s="6"/>
      <c r="G25" s="6"/>
    </row>
    <row r="26" spans="1:7" ht="12.75">
      <c r="A26" s="2" t="s">
        <v>12</v>
      </c>
      <c r="B26" s="6"/>
      <c r="C26" s="6">
        <v>3</v>
      </c>
      <c r="D26" s="6">
        <v>2</v>
      </c>
      <c r="E26" s="6">
        <v>1.72</v>
      </c>
      <c r="F26" s="6" t="s">
        <v>111</v>
      </c>
      <c r="G26" s="6"/>
    </row>
    <row r="27" spans="1:7" ht="12.75">
      <c r="A27" s="2" t="s">
        <v>13</v>
      </c>
      <c r="B27" s="6"/>
      <c r="C27" s="6">
        <v>2.5</v>
      </c>
      <c r="D27" s="6">
        <v>3</v>
      </c>
      <c r="E27" s="6">
        <v>2.2</v>
      </c>
      <c r="F27" s="6">
        <v>2.8</v>
      </c>
      <c r="G27" s="6"/>
    </row>
    <row r="28" spans="1:7" ht="12.75">
      <c r="A28" s="2" t="s">
        <v>14</v>
      </c>
      <c r="B28" s="6"/>
      <c r="C28" s="6"/>
      <c r="D28" s="6"/>
      <c r="E28" s="6">
        <v>3.9</v>
      </c>
      <c r="F28" s="6"/>
      <c r="G28" s="6"/>
    </row>
    <row r="29" spans="1:7" ht="12.75">
      <c r="A29" s="2" t="s">
        <v>15</v>
      </c>
      <c r="B29" s="6"/>
      <c r="C29" s="6">
        <v>0.065</v>
      </c>
      <c r="D29" s="6">
        <v>0.06</v>
      </c>
      <c r="E29" s="6"/>
      <c r="F29" s="6"/>
      <c r="G29" s="6"/>
    </row>
    <row r="30" spans="1:7" ht="12.75">
      <c r="A30" s="2" t="s">
        <v>16</v>
      </c>
      <c r="B30" s="6"/>
      <c r="C30" s="6" t="s">
        <v>112</v>
      </c>
      <c r="D30" s="6" t="s">
        <v>113</v>
      </c>
      <c r="E30" s="6"/>
      <c r="F30" s="6"/>
      <c r="G30" s="6"/>
    </row>
    <row r="31" spans="1:7" ht="12.75">
      <c r="A31" s="2" t="s">
        <v>17</v>
      </c>
      <c r="B31" s="6"/>
      <c r="C31" s="6">
        <v>2.3</v>
      </c>
      <c r="D31" s="6">
        <v>2.8</v>
      </c>
      <c r="E31" s="6"/>
      <c r="F31" s="6"/>
      <c r="G31" s="6"/>
    </row>
    <row r="32" spans="1:7" ht="12.75">
      <c r="A32" s="2" t="s">
        <v>18</v>
      </c>
      <c r="B32" s="6"/>
      <c r="C32" s="6">
        <v>110</v>
      </c>
      <c r="D32" s="6">
        <v>120</v>
      </c>
      <c r="E32" s="6">
        <v>128</v>
      </c>
      <c r="F32" s="6">
        <v>112</v>
      </c>
      <c r="G32" s="6">
        <v>140</v>
      </c>
    </row>
    <row r="33" spans="1:7" ht="12.75">
      <c r="A33" s="2" t="s">
        <v>19</v>
      </c>
      <c r="B33" s="6"/>
      <c r="C33" s="6"/>
      <c r="D33" s="6"/>
      <c r="E33" s="6"/>
      <c r="F33" s="6"/>
      <c r="G33" s="6"/>
    </row>
    <row r="34" spans="1:7" ht="12.75">
      <c r="A34" s="2" t="s">
        <v>20</v>
      </c>
      <c r="B34" s="6"/>
      <c r="C34" s="6">
        <v>40</v>
      </c>
      <c r="D34" s="6">
        <v>50</v>
      </c>
      <c r="E34" s="6">
        <v>97</v>
      </c>
      <c r="F34" s="6" t="s">
        <v>114</v>
      </c>
      <c r="G34" s="6">
        <v>135</v>
      </c>
    </row>
    <row r="35" spans="1:7" ht="12.75">
      <c r="A35" s="2" t="s">
        <v>21</v>
      </c>
      <c r="B35" s="6"/>
      <c r="C35" s="6"/>
      <c r="D35" s="6"/>
      <c r="E35" s="6"/>
      <c r="F35" s="6"/>
      <c r="G35" s="6"/>
    </row>
    <row r="36" spans="1:7" ht="12.75">
      <c r="A36" s="2" t="s">
        <v>22</v>
      </c>
      <c r="B36" s="6"/>
      <c r="C36" s="6"/>
      <c r="D36" s="6"/>
      <c r="E36" s="6"/>
      <c r="F36" s="6"/>
      <c r="G36" s="6"/>
    </row>
    <row r="37" spans="1:7" ht="12.75">
      <c r="A37" s="2" t="s">
        <v>65</v>
      </c>
      <c r="B37" s="6"/>
      <c r="C37" s="6"/>
      <c r="D37" s="6"/>
      <c r="E37" s="6"/>
      <c r="F37" s="6"/>
      <c r="G37" s="6"/>
    </row>
    <row r="38" spans="1:7" ht="12.75">
      <c r="A38" s="2" t="s">
        <v>66</v>
      </c>
      <c r="B38" s="6"/>
      <c r="C38" s="6"/>
      <c r="D38" s="6"/>
      <c r="E38" s="6"/>
      <c r="F38" s="6"/>
      <c r="G38" s="6"/>
    </row>
    <row r="39" spans="1:7" ht="12.75">
      <c r="A39" s="2" t="s">
        <v>23</v>
      </c>
      <c r="B39" s="6"/>
      <c r="C39" s="6"/>
      <c r="D39" s="6"/>
      <c r="E39" s="6"/>
      <c r="F39" s="6"/>
      <c r="G39" s="6"/>
    </row>
    <row r="40" spans="1:7" ht="12.75">
      <c r="A40" s="2" t="s">
        <v>24</v>
      </c>
      <c r="B40" s="6"/>
      <c r="C40" s="6" t="s">
        <v>115</v>
      </c>
      <c r="D40" s="6" t="s">
        <v>115</v>
      </c>
      <c r="E40" s="6"/>
      <c r="F40" s="6"/>
      <c r="G40" s="6"/>
    </row>
    <row r="41" spans="1:7" ht="12.75">
      <c r="A41" s="2" t="s">
        <v>25</v>
      </c>
      <c r="B41" s="6"/>
      <c r="C41" s="6"/>
      <c r="D41" s="6"/>
      <c r="E41" s="6"/>
      <c r="F41" s="6"/>
      <c r="G41" s="6"/>
    </row>
    <row r="42" spans="1:7" ht="12.75">
      <c r="A42" s="2" t="s">
        <v>26</v>
      </c>
      <c r="B42" s="6"/>
      <c r="C42" s="6"/>
      <c r="D42" s="6"/>
      <c r="E42" s="6"/>
      <c r="F42" s="6"/>
      <c r="G42" s="6"/>
    </row>
    <row r="43" spans="1:7" ht="12.75">
      <c r="A43" s="2" t="s">
        <v>62</v>
      </c>
      <c r="B43" s="6"/>
      <c r="C43" s="6"/>
      <c r="D43" s="6"/>
      <c r="E43" s="6"/>
      <c r="F43" s="6"/>
      <c r="G43" s="6"/>
    </row>
    <row r="44" spans="1:7" ht="12.75">
      <c r="A44" s="2" t="s">
        <v>27</v>
      </c>
      <c r="B44" s="6"/>
      <c r="C44" s="6" t="s">
        <v>116</v>
      </c>
      <c r="D44" s="6" t="s">
        <v>117</v>
      </c>
      <c r="E44" s="6"/>
      <c r="F44" s="6"/>
      <c r="G44" s="6"/>
    </row>
    <row r="45" spans="1:7" ht="12.75">
      <c r="A45" s="2" t="s">
        <v>28</v>
      </c>
      <c r="B45" s="6"/>
      <c r="C45" s="6"/>
      <c r="D45" s="6"/>
      <c r="E45" s="6"/>
      <c r="F45" s="6"/>
      <c r="G45" s="6"/>
    </row>
    <row r="46" spans="1:7" ht="12.75">
      <c r="A46" s="2" t="s">
        <v>29</v>
      </c>
      <c r="B46" s="6"/>
      <c r="C46" s="6">
        <v>0.038</v>
      </c>
      <c r="D46" s="6">
        <v>0.037</v>
      </c>
      <c r="E46" s="6"/>
      <c r="F46" s="6"/>
      <c r="G46" s="6" t="s">
        <v>167</v>
      </c>
    </row>
    <row r="47" spans="1:7" ht="12.75">
      <c r="A47" s="2" t="s">
        <v>30</v>
      </c>
      <c r="B47" s="6"/>
      <c r="C47" s="6">
        <v>30</v>
      </c>
      <c r="D47" s="6">
        <v>25</v>
      </c>
      <c r="E47" s="6">
        <v>65</v>
      </c>
      <c r="F47" s="6">
        <v>50</v>
      </c>
      <c r="G47" s="6">
        <v>60</v>
      </c>
    </row>
    <row r="48" spans="1:7" ht="12.75">
      <c r="A48" s="2" t="s">
        <v>31</v>
      </c>
      <c r="B48" s="6"/>
      <c r="C48" s="6">
        <v>3.75</v>
      </c>
      <c r="D48" s="6">
        <v>3.64</v>
      </c>
      <c r="E48" s="6">
        <v>3.7</v>
      </c>
      <c r="F48" s="6">
        <v>3.3</v>
      </c>
      <c r="G48" s="6">
        <v>3.31</v>
      </c>
    </row>
    <row r="49" spans="1:7" ht="12.75">
      <c r="A49" s="2" t="s">
        <v>32</v>
      </c>
      <c r="B49" s="6"/>
      <c r="C49" s="6">
        <v>11.5</v>
      </c>
      <c r="D49" s="6">
        <v>10.3</v>
      </c>
      <c r="E49" s="6">
        <v>10</v>
      </c>
      <c r="F49" s="6">
        <v>8.7</v>
      </c>
      <c r="G49" s="6">
        <v>9.1</v>
      </c>
    </row>
    <row r="50" spans="1:7" ht="12.75">
      <c r="A50" s="2" t="s">
        <v>33</v>
      </c>
      <c r="B50" s="6"/>
      <c r="C50" s="6"/>
      <c r="D50" s="6"/>
      <c r="E50" s="6"/>
      <c r="F50" s="6"/>
      <c r="G50" s="6"/>
    </row>
    <row r="51" spans="1:7" ht="12.75">
      <c r="A51" s="2" t="s">
        <v>34</v>
      </c>
      <c r="B51" s="6"/>
      <c r="C51" s="6">
        <v>8.9</v>
      </c>
      <c r="D51" s="6">
        <v>7.8</v>
      </c>
      <c r="E51" s="6">
        <v>7.7</v>
      </c>
      <c r="F51" s="6">
        <v>7.8</v>
      </c>
      <c r="G51" s="6" t="s">
        <v>110</v>
      </c>
    </row>
    <row r="52" spans="1:7" ht="12.75">
      <c r="A52" s="2" t="s">
        <v>35</v>
      </c>
      <c r="B52" s="6"/>
      <c r="C52" s="6">
        <v>2.96</v>
      </c>
      <c r="D52" s="6">
        <v>2.81</v>
      </c>
      <c r="E52" s="6">
        <v>3.08</v>
      </c>
      <c r="F52" s="6">
        <v>2.96</v>
      </c>
      <c r="G52" s="6">
        <v>3</v>
      </c>
    </row>
    <row r="53" spans="1:7" ht="12.75">
      <c r="A53" s="2" t="s">
        <v>36</v>
      </c>
      <c r="B53" s="6"/>
      <c r="C53" s="6">
        <v>1.07</v>
      </c>
      <c r="D53" s="6">
        <v>1.12</v>
      </c>
      <c r="E53" s="6">
        <v>1.08</v>
      </c>
      <c r="F53" s="6">
        <v>1.03</v>
      </c>
      <c r="G53" s="6">
        <v>1.02</v>
      </c>
    </row>
    <row r="54" spans="1:7" ht="12.75">
      <c r="A54" s="2" t="s">
        <v>37</v>
      </c>
      <c r="B54" s="6"/>
      <c r="C54" s="6">
        <v>3.86</v>
      </c>
      <c r="D54" s="6">
        <v>3.35</v>
      </c>
      <c r="E54" s="6"/>
      <c r="F54" s="6"/>
      <c r="G54" s="6"/>
    </row>
    <row r="55" spans="1:7" ht="12.75">
      <c r="A55" s="2" t="s">
        <v>38</v>
      </c>
      <c r="B55" s="6"/>
      <c r="C55" s="6">
        <v>0.81</v>
      </c>
      <c r="D55" s="6">
        <v>0.72</v>
      </c>
      <c r="E55" s="6">
        <v>0.83</v>
      </c>
      <c r="F55" s="6">
        <v>0.84</v>
      </c>
      <c r="G55" s="6">
        <v>0.85</v>
      </c>
    </row>
    <row r="56" spans="1:7" ht="12.75">
      <c r="A56" s="2" t="s">
        <v>39</v>
      </c>
      <c r="B56" s="6"/>
      <c r="C56" s="6">
        <v>5.3</v>
      </c>
      <c r="D56" s="6">
        <v>4.5</v>
      </c>
      <c r="E56" s="6">
        <v>5.5</v>
      </c>
      <c r="F56" s="6">
        <v>6</v>
      </c>
      <c r="G56" s="6"/>
    </row>
    <row r="57" spans="1:7" ht="12.75">
      <c r="A57" s="2" t="s">
        <v>40</v>
      </c>
      <c r="B57" s="6"/>
      <c r="C57" s="6"/>
      <c r="D57" s="6"/>
      <c r="E57" s="6">
        <v>1.24</v>
      </c>
      <c r="F57" s="6">
        <v>1.39</v>
      </c>
      <c r="G57" s="6"/>
    </row>
    <row r="58" spans="1:7" ht="12.75">
      <c r="A58" s="2" t="s">
        <v>41</v>
      </c>
      <c r="B58" s="6"/>
      <c r="C58" s="6"/>
      <c r="D58" s="6"/>
      <c r="E58" s="6"/>
      <c r="F58" s="6"/>
      <c r="G58" s="6"/>
    </row>
    <row r="59" spans="1:7" ht="12.75">
      <c r="A59" s="2" t="s">
        <v>42</v>
      </c>
      <c r="B59" s="6"/>
      <c r="C59" s="6">
        <v>0.49</v>
      </c>
      <c r="D59" s="6">
        <v>0.36</v>
      </c>
      <c r="E59" s="6"/>
      <c r="F59" s="6"/>
      <c r="G59" s="6"/>
    </row>
    <row r="60" spans="1:7" ht="12.75">
      <c r="A60" s="2" t="s">
        <v>43</v>
      </c>
      <c r="B60" s="6"/>
      <c r="C60" s="6">
        <v>3.64</v>
      </c>
      <c r="D60" s="6">
        <v>2.94</v>
      </c>
      <c r="E60" s="6">
        <v>3.8</v>
      </c>
      <c r="F60" s="6">
        <v>3.48</v>
      </c>
      <c r="G60" s="6">
        <v>3.57</v>
      </c>
    </row>
    <row r="61" spans="1:7" ht="12.75">
      <c r="A61" s="2" t="s">
        <v>44</v>
      </c>
      <c r="B61" s="6"/>
      <c r="C61" s="6">
        <v>0.56</v>
      </c>
      <c r="D61" s="6">
        <v>0.49</v>
      </c>
      <c r="E61" s="6">
        <v>0.56</v>
      </c>
      <c r="F61" s="6">
        <v>0.54</v>
      </c>
      <c r="G61" s="6">
        <v>0.534</v>
      </c>
    </row>
    <row r="62" spans="1:7" ht="12.75">
      <c r="A62" s="2" t="s">
        <v>45</v>
      </c>
      <c r="B62" s="6"/>
      <c r="C62" s="6">
        <v>2.37</v>
      </c>
      <c r="D62" s="6">
        <v>2.05</v>
      </c>
      <c r="E62" s="6">
        <v>2.26</v>
      </c>
      <c r="F62" s="6">
        <v>2.18</v>
      </c>
      <c r="G62" s="6">
        <v>2.53</v>
      </c>
    </row>
    <row r="63" spans="1:7" ht="12.75">
      <c r="A63" s="2" t="s">
        <v>46</v>
      </c>
      <c r="B63" s="6"/>
      <c r="C63" s="6">
        <v>0.23</v>
      </c>
      <c r="D63" s="6">
        <v>0.22</v>
      </c>
      <c r="E63" s="6">
        <v>0.31</v>
      </c>
      <c r="F63" s="6">
        <v>0.28</v>
      </c>
      <c r="G63" s="6">
        <v>0.32</v>
      </c>
    </row>
    <row r="64" spans="1:7" ht="12.75">
      <c r="A64" s="2" t="s">
        <v>47</v>
      </c>
      <c r="B64" s="6"/>
      <c r="C64" s="6">
        <v>84</v>
      </c>
      <c r="D64" s="6">
        <v>73</v>
      </c>
      <c r="E64" s="6"/>
      <c r="F64" s="6"/>
      <c r="G64" s="6"/>
    </row>
    <row r="65" spans="1:7" ht="12.75">
      <c r="A65" s="2" t="s">
        <v>48</v>
      </c>
      <c r="B65" s="6"/>
      <c r="C65" s="6"/>
      <c r="D65" s="6"/>
      <c r="E65" s="6">
        <v>0.016</v>
      </c>
      <c r="F65" s="6"/>
      <c r="G65" s="6"/>
    </row>
    <row r="66" spans="1:7" ht="12.75">
      <c r="A66" s="2" t="s">
        <v>49</v>
      </c>
      <c r="B66" s="6"/>
      <c r="C66" s="6"/>
      <c r="D66" s="6"/>
      <c r="E66" s="6">
        <v>380</v>
      </c>
      <c r="F66" s="6"/>
      <c r="G66" s="6"/>
    </row>
    <row r="67" spans="1:7" ht="12.75">
      <c r="A67" s="2" t="s">
        <v>50</v>
      </c>
      <c r="B67" s="6"/>
      <c r="C67" s="6" t="s">
        <v>118</v>
      </c>
      <c r="D67" s="6">
        <v>0.3</v>
      </c>
      <c r="E67" s="6">
        <v>310</v>
      </c>
      <c r="F67" s="6" t="s">
        <v>119</v>
      </c>
      <c r="G67" s="6" t="s">
        <v>170</v>
      </c>
    </row>
    <row r="68" spans="1:7" ht="12.75">
      <c r="A68" s="2" t="s">
        <v>64</v>
      </c>
      <c r="B68" s="6" t="s">
        <v>63</v>
      </c>
      <c r="C68" s="6"/>
      <c r="D68" s="6"/>
      <c r="E68" s="6"/>
      <c r="F68" s="6"/>
      <c r="G68" s="6"/>
    </row>
    <row r="69" spans="1:7" ht="12.75">
      <c r="A69" s="2" t="s">
        <v>51</v>
      </c>
      <c r="B69" s="6"/>
      <c r="C69" s="6">
        <v>0.3</v>
      </c>
      <c r="D69" s="6">
        <v>0.2</v>
      </c>
      <c r="E69" s="6">
        <v>140</v>
      </c>
      <c r="F69" s="6" t="s">
        <v>120</v>
      </c>
      <c r="G69" s="6" t="s">
        <v>171</v>
      </c>
    </row>
    <row r="70" spans="1:7" ht="12.75">
      <c r="A70" s="2" t="s">
        <v>52</v>
      </c>
      <c r="B70" s="6"/>
      <c r="C70" s="6">
        <v>0.43</v>
      </c>
      <c r="D70" s="6">
        <v>0.42</v>
      </c>
      <c r="E70" s="6">
        <v>0.48</v>
      </c>
      <c r="F70" s="6">
        <v>0.44</v>
      </c>
      <c r="G70" s="6">
        <v>0.45</v>
      </c>
    </row>
    <row r="71" spans="1:7" ht="12.75">
      <c r="A71" s="2" t="s">
        <v>53</v>
      </c>
      <c r="B71" s="6"/>
      <c r="C71" s="6">
        <v>0.21</v>
      </c>
      <c r="D71" s="6">
        <v>0.11</v>
      </c>
      <c r="E71" s="6"/>
      <c r="F71" s="6"/>
      <c r="G71" s="6" t="s">
        <v>172</v>
      </c>
    </row>
    <row r="72" ht="12.75">
      <c r="A72" s="3" t="s">
        <v>192</v>
      </c>
    </row>
    <row r="73" ht="12.75">
      <c r="A73" s="3"/>
    </row>
    <row r="74" ht="12.75">
      <c r="A74" s="4" t="s">
        <v>157</v>
      </c>
    </row>
    <row r="75" ht="12.75">
      <c r="A75" s="2" t="s">
        <v>72</v>
      </c>
    </row>
    <row r="76" ht="12.75">
      <c r="A76" s="2" t="s">
        <v>67</v>
      </c>
    </row>
    <row r="77" ht="12.75">
      <c r="A77" s="2" t="s">
        <v>68</v>
      </c>
    </row>
    <row r="78" ht="12.75">
      <c r="A78" s="2" t="s">
        <v>69</v>
      </c>
    </row>
    <row r="80" ht="12.75">
      <c r="A80" s="2" t="s">
        <v>74</v>
      </c>
    </row>
    <row r="81" ht="12.75">
      <c r="A81" s="2" t="s">
        <v>70</v>
      </c>
    </row>
    <row r="82" spans="1:4" ht="12.75">
      <c r="A82" s="2" t="s">
        <v>73</v>
      </c>
      <c r="C82">
        <v>0.1</v>
      </c>
      <c r="D82">
        <v>0.12</v>
      </c>
    </row>
    <row r="83" ht="12.75">
      <c r="A83" s="2" t="s">
        <v>71</v>
      </c>
    </row>
    <row r="84" ht="12.75">
      <c r="A84" s="2"/>
    </row>
    <row r="85" ht="12.75">
      <c r="A85" s="2" t="s">
        <v>77</v>
      </c>
    </row>
    <row r="86" spans="1:4" ht="12.75">
      <c r="A86" s="2" t="s">
        <v>78</v>
      </c>
      <c r="C86" t="s">
        <v>119</v>
      </c>
      <c r="D86" t="s">
        <v>119</v>
      </c>
    </row>
    <row r="87" ht="12.75">
      <c r="A87" s="2" t="s">
        <v>76</v>
      </c>
    </row>
    <row r="88" ht="12.75">
      <c r="A88" s="2" t="s">
        <v>75</v>
      </c>
    </row>
    <row r="90" ht="12.75">
      <c r="A90" s="2" t="s">
        <v>190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pane ySplit="1536" topLeftCell="BM1" activePane="topLeft" state="split"/>
      <selection pane="topLeft" activeCell="B1" sqref="B1:F16384"/>
      <selection pane="bottomLeft" activeCell="F26" sqref="F26"/>
    </sheetView>
  </sheetViews>
  <sheetFormatPr defaultColWidth="9.140625" defaultRowHeight="12.75"/>
  <cols>
    <col min="1" max="1" width="8.7109375" style="0" customWidth="1"/>
    <col min="2" max="6" width="8.8515625" style="6" customWidth="1"/>
  </cols>
  <sheetData>
    <row r="1" ht="13.5">
      <c r="A1" s="5" t="s">
        <v>155</v>
      </c>
    </row>
    <row r="2" spans="1:6" s="2" customFormat="1" ht="9.75">
      <c r="A2" s="1"/>
      <c r="B2" s="26"/>
      <c r="C2" s="26"/>
      <c r="D2" s="26"/>
      <c r="E2" s="26"/>
      <c r="F2" s="26"/>
    </row>
    <row r="3" spans="1:6" ht="12.75">
      <c r="A3" s="3" t="s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</row>
    <row r="4" spans="1:6" ht="12.75">
      <c r="A4" s="3" t="s">
        <v>1</v>
      </c>
      <c r="E4" s="6">
        <v>25.69</v>
      </c>
      <c r="F4" s="6">
        <v>124</v>
      </c>
    </row>
    <row r="5" spans="1:6" ht="12.75">
      <c r="A5" s="3" t="s">
        <v>103</v>
      </c>
      <c r="B5" s="6" t="s">
        <v>197</v>
      </c>
      <c r="C5" s="6" t="s">
        <v>191</v>
      </c>
      <c r="D5" s="6" t="s">
        <v>104</v>
      </c>
      <c r="E5" s="6" t="s">
        <v>104</v>
      </c>
      <c r="F5" s="6" t="s">
        <v>191</v>
      </c>
    </row>
    <row r="6" ht="12.75">
      <c r="A6" s="3"/>
    </row>
    <row r="7" spans="1:6" ht="12.75">
      <c r="A7" s="2" t="s">
        <v>60</v>
      </c>
      <c r="B7" s="6">
        <v>44.7</v>
      </c>
      <c r="F7" s="6">
        <v>44.7</v>
      </c>
    </row>
    <row r="8" spans="1:6" ht="12.75">
      <c r="A8" s="2" t="s">
        <v>55</v>
      </c>
      <c r="B8" s="6">
        <v>3.08</v>
      </c>
      <c r="D8" s="6">
        <v>3.15</v>
      </c>
      <c r="E8" s="6">
        <v>3.19</v>
      </c>
      <c r="F8" s="6">
        <v>3</v>
      </c>
    </row>
    <row r="9" spans="1:6" ht="12.75">
      <c r="A9" s="2" t="s">
        <v>56</v>
      </c>
      <c r="B9" s="6">
        <v>8.74</v>
      </c>
      <c r="D9" s="6">
        <v>9.48</v>
      </c>
      <c r="F9" s="6">
        <v>9.32</v>
      </c>
    </row>
    <row r="10" spans="1:6" ht="12.75">
      <c r="A10" s="2" t="s">
        <v>2</v>
      </c>
      <c r="B10" s="6">
        <v>23</v>
      </c>
      <c r="C10" s="6">
        <v>22.1</v>
      </c>
      <c r="D10" s="6">
        <v>20.94</v>
      </c>
      <c r="F10" s="6">
        <v>22.2</v>
      </c>
    </row>
    <row r="11" spans="1:6" ht="12.75">
      <c r="A11" s="2" t="s">
        <v>3</v>
      </c>
      <c r="B11" s="6">
        <v>0.33</v>
      </c>
      <c r="D11" s="6">
        <v>0.29</v>
      </c>
      <c r="F11" s="6">
        <v>0.28</v>
      </c>
    </row>
    <row r="12" spans="1:6" ht="12.75">
      <c r="A12" s="2" t="s">
        <v>5</v>
      </c>
      <c r="B12" s="6">
        <v>8.45</v>
      </c>
      <c r="D12" s="6">
        <v>7.21</v>
      </c>
      <c r="F12" s="6">
        <v>7.97</v>
      </c>
    </row>
    <row r="13" spans="1:6" ht="12.75">
      <c r="A13" s="2" t="s">
        <v>4</v>
      </c>
      <c r="B13" s="6">
        <v>10.9</v>
      </c>
      <c r="D13" s="6">
        <v>10.99</v>
      </c>
      <c r="F13" s="6">
        <v>10.6</v>
      </c>
    </row>
    <row r="14" spans="1:6" ht="12.75">
      <c r="A14" s="2" t="s">
        <v>57</v>
      </c>
      <c r="B14" s="6">
        <v>0.37</v>
      </c>
      <c r="C14" s="6">
        <v>0.347</v>
      </c>
      <c r="D14" s="6">
        <v>0.34</v>
      </c>
      <c r="F14" s="6">
        <v>0.35</v>
      </c>
    </row>
    <row r="15" spans="1:6" ht="12.75">
      <c r="A15" s="2" t="s">
        <v>58</v>
      </c>
      <c r="B15" s="6">
        <v>0.11</v>
      </c>
      <c r="D15" s="6" t="s">
        <v>88</v>
      </c>
      <c r="F15" s="6">
        <v>0.09</v>
      </c>
    </row>
    <row r="16" spans="1:6" ht="12.75">
      <c r="A16" s="2" t="s">
        <v>59</v>
      </c>
      <c r="F16" s="6">
        <v>0.09</v>
      </c>
    </row>
    <row r="17" ht="12.75">
      <c r="A17" s="2" t="s">
        <v>79</v>
      </c>
    </row>
    <row r="18" spans="1:6" ht="12.75">
      <c r="A18" s="3" t="s">
        <v>6</v>
      </c>
      <c r="F18" s="6">
        <v>99</v>
      </c>
    </row>
    <row r="19" ht="12.75">
      <c r="A19" s="3"/>
    </row>
    <row r="20" spans="1:6" ht="12.75">
      <c r="A20" s="2" t="s">
        <v>61</v>
      </c>
      <c r="C20" s="6">
        <v>56</v>
      </c>
      <c r="D20" s="6">
        <v>61</v>
      </c>
      <c r="F20" s="6">
        <v>55.2</v>
      </c>
    </row>
    <row r="21" spans="1:4" ht="12.75">
      <c r="A21" s="2" t="s">
        <v>7</v>
      </c>
      <c r="D21" s="6">
        <v>132</v>
      </c>
    </row>
    <row r="22" spans="1:6" ht="12.75">
      <c r="A22" s="2" t="s">
        <v>8</v>
      </c>
      <c r="C22" s="9">
        <f>0.401*52/152*2*10000</f>
        <v>2743.684210526316</v>
      </c>
      <c r="D22" s="9">
        <f>0.382/152*2*52*10000</f>
        <v>2613.684210526316</v>
      </c>
      <c r="F22" s="6">
        <v>2760</v>
      </c>
    </row>
    <row r="23" spans="1:6" ht="12.75">
      <c r="A23" s="2" t="s">
        <v>9</v>
      </c>
      <c r="C23" s="6">
        <v>42</v>
      </c>
      <c r="D23" s="6">
        <v>40.6</v>
      </c>
      <c r="F23" s="6">
        <v>42.1</v>
      </c>
    </row>
    <row r="24" spans="1:4" ht="12.75">
      <c r="A24" s="2" t="s">
        <v>10</v>
      </c>
      <c r="C24" s="6">
        <v>50</v>
      </c>
      <c r="D24" s="6">
        <v>49.2</v>
      </c>
    </row>
    <row r="25" spans="1:4" ht="12.75">
      <c r="A25" s="2" t="s">
        <v>11</v>
      </c>
      <c r="D25" s="6">
        <v>34.2</v>
      </c>
    </row>
    <row r="26" spans="1:4" ht="12.75">
      <c r="A26" s="2" t="s">
        <v>12</v>
      </c>
      <c r="D26" s="6">
        <v>30.5</v>
      </c>
    </row>
    <row r="27" spans="1:4" ht="12.75">
      <c r="A27" s="2" t="s">
        <v>13</v>
      </c>
      <c r="D27" s="6">
        <v>4.31</v>
      </c>
    </row>
    <row r="28" ht="12.75">
      <c r="A28" s="2" t="s">
        <v>14</v>
      </c>
    </row>
    <row r="29" ht="12.75">
      <c r="A29" s="2" t="s">
        <v>15</v>
      </c>
    </row>
    <row r="30" ht="12.75">
      <c r="A30" s="2" t="s">
        <v>16</v>
      </c>
    </row>
    <row r="31" spans="1:4" ht="12.75">
      <c r="A31" s="2" t="s">
        <v>17</v>
      </c>
      <c r="D31" s="6">
        <v>1.78</v>
      </c>
    </row>
    <row r="32" spans="1:6" ht="12.75">
      <c r="A32" s="2" t="s">
        <v>18</v>
      </c>
      <c r="C32" s="6">
        <v>142</v>
      </c>
      <c r="D32" s="6">
        <v>132</v>
      </c>
      <c r="F32" s="6">
        <v>149</v>
      </c>
    </row>
    <row r="33" spans="1:5" ht="12.75">
      <c r="A33" s="2" t="s">
        <v>19</v>
      </c>
      <c r="D33" s="6">
        <v>65.71</v>
      </c>
      <c r="E33" s="6">
        <v>52.8</v>
      </c>
    </row>
    <row r="34" spans="1:6" ht="12.75">
      <c r="A34" s="2" t="s">
        <v>20</v>
      </c>
      <c r="C34" s="6">
        <v>175</v>
      </c>
      <c r="D34" s="6">
        <v>206</v>
      </c>
      <c r="F34" s="6">
        <v>170</v>
      </c>
    </row>
    <row r="35" spans="1:4" ht="12.75">
      <c r="A35" s="2" t="s">
        <v>21</v>
      </c>
      <c r="D35" s="6">
        <v>15.26</v>
      </c>
    </row>
    <row r="36" ht="12.75">
      <c r="A36" s="2" t="s">
        <v>22</v>
      </c>
    </row>
    <row r="37" ht="12.75">
      <c r="A37" s="2" t="s">
        <v>65</v>
      </c>
    </row>
    <row r="38" ht="12.75">
      <c r="A38" s="2" t="s">
        <v>66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62</v>
      </c>
    </row>
    <row r="44" ht="12.75">
      <c r="A44" s="2" t="s">
        <v>27</v>
      </c>
    </row>
    <row r="45" ht="12.75">
      <c r="A45" s="2" t="s">
        <v>28</v>
      </c>
    </row>
    <row r="46" spans="1:4" ht="12.75">
      <c r="A46" s="2" t="s">
        <v>29</v>
      </c>
      <c r="D46" s="6">
        <v>0.051</v>
      </c>
    </row>
    <row r="47" spans="1:6" ht="12.75">
      <c r="A47" s="2" t="s">
        <v>30</v>
      </c>
      <c r="C47" s="6">
        <v>242</v>
      </c>
      <c r="D47" s="6">
        <v>371</v>
      </c>
      <c r="F47" s="6">
        <v>266</v>
      </c>
    </row>
    <row r="48" spans="1:6" ht="12.75">
      <c r="A48" s="2" t="s">
        <v>31</v>
      </c>
      <c r="C48" s="6">
        <v>11.2</v>
      </c>
      <c r="D48" s="6">
        <v>11.75</v>
      </c>
      <c r="E48" s="6">
        <v>11.29</v>
      </c>
      <c r="F48" s="6">
        <v>11.3</v>
      </c>
    </row>
    <row r="49" spans="1:6" ht="12.75">
      <c r="A49" s="2" t="s">
        <v>32</v>
      </c>
      <c r="C49" s="6">
        <v>29.7</v>
      </c>
      <c r="D49" s="6">
        <v>31.77</v>
      </c>
      <c r="E49" s="6">
        <v>30.58</v>
      </c>
      <c r="F49" s="6">
        <v>29.9</v>
      </c>
    </row>
    <row r="50" spans="1:5" ht="12.75">
      <c r="A50" s="2" t="s">
        <v>33</v>
      </c>
      <c r="D50" s="6">
        <v>4.52</v>
      </c>
      <c r="E50" s="6">
        <v>4.22</v>
      </c>
    </row>
    <row r="51" spans="1:6" ht="12.75">
      <c r="A51" s="2" t="s">
        <v>34</v>
      </c>
      <c r="C51" s="6">
        <v>21</v>
      </c>
      <c r="D51" s="6">
        <v>21.21</v>
      </c>
      <c r="E51" s="6">
        <v>20.68</v>
      </c>
      <c r="F51" s="6">
        <v>20</v>
      </c>
    </row>
    <row r="52" spans="1:6" ht="12.75">
      <c r="A52" s="2" t="s">
        <v>35</v>
      </c>
      <c r="C52" s="6">
        <v>6.61</v>
      </c>
      <c r="D52" s="6">
        <v>6.73</v>
      </c>
      <c r="E52" s="6">
        <v>6.68</v>
      </c>
      <c r="F52" s="6">
        <v>6.63</v>
      </c>
    </row>
    <row r="53" spans="1:6" ht="12.75">
      <c r="A53" s="2" t="s">
        <v>36</v>
      </c>
      <c r="C53" s="6">
        <v>1.1</v>
      </c>
      <c r="D53" s="6">
        <v>1.13</v>
      </c>
      <c r="E53" s="6">
        <v>1.14</v>
      </c>
      <c r="F53" s="6">
        <v>1.1</v>
      </c>
    </row>
    <row r="54" spans="1:5" ht="12.75">
      <c r="A54" s="2" t="s">
        <v>37</v>
      </c>
      <c r="D54" s="6">
        <v>8.9</v>
      </c>
      <c r="E54" s="6">
        <v>8.55</v>
      </c>
    </row>
    <row r="55" spans="1:6" ht="12.75">
      <c r="A55" s="2" t="s">
        <v>38</v>
      </c>
      <c r="C55" s="6">
        <v>1.56</v>
      </c>
      <c r="D55" s="6">
        <v>1.66</v>
      </c>
      <c r="E55" s="6">
        <v>1.62</v>
      </c>
      <c r="F55" s="6">
        <v>1.57</v>
      </c>
    </row>
    <row r="56" spans="1:5" ht="12.75">
      <c r="A56" s="2" t="s">
        <v>39</v>
      </c>
      <c r="D56" s="6">
        <v>10.73</v>
      </c>
      <c r="E56" s="6">
        <v>10.56</v>
      </c>
    </row>
    <row r="57" spans="1:5" ht="12.75">
      <c r="A57" s="2" t="s">
        <v>40</v>
      </c>
      <c r="D57" s="6">
        <v>2.35</v>
      </c>
      <c r="E57" s="6">
        <v>2.26</v>
      </c>
    </row>
    <row r="58" spans="1:5" ht="12.75">
      <c r="A58" s="2" t="s">
        <v>41</v>
      </c>
      <c r="D58" s="6">
        <v>6.46</v>
      </c>
      <c r="E58" s="6">
        <v>6.58</v>
      </c>
    </row>
    <row r="59" spans="1:5" ht="12.75">
      <c r="A59" s="2" t="s">
        <v>42</v>
      </c>
      <c r="E59" s="6">
        <v>0.9</v>
      </c>
    </row>
    <row r="60" spans="1:6" ht="12.75">
      <c r="A60" s="2" t="s">
        <v>43</v>
      </c>
      <c r="C60" s="6">
        <v>5.79</v>
      </c>
      <c r="D60" s="6">
        <v>5.86</v>
      </c>
      <c r="E60" s="6">
        <v>5.81</v>
      </c>
      <c r="F60" s="6">
        <v>5.8</v>
      </c>
    </row>
    <row r="61" spans="1:6" ht="12.75">
      <c r="A61" s="2" t="s">
        <v>44</v>
      </c>
      <c r="C61" s="6">
        <v>0.802</v>
      </c>
      <c r="D61" s="6">
        <v>0.893</v>
      </c>
      <c r="E61" s="6">
        <v>0.93</v>
      </c>
      <c r="F61" s="6">
        <v>0.8</v>
      </c>
    </row>
    <row r="62" spans="1:6" ht="12.75">
      <c r="A62" s="2" t="s">
        <v>45</v>
      </c>
      <c r="C62" s="6">
        <v>5</v>
      </c>
      <c r="D62" s="6">
        <v>5.05</v>
      </c>
      <c r="F62" s="6">
        <v>5.02</v>
      </c>
    </row>
    <row r="63" spans="1:6" ht="12.75">
      <c r="A63" s="2" t="s">
        <v>46</v>
      </c>
      <c r="C63" s="6">
        <v>0.62</v>
      </c>
      <c r="D63" s="6">
        <v>0.8</v>
      </c>
      <c r="F63" s="6">
        <v>0.63</v>
      </c>
    </row>
    <row r="64" spans="1:4" ht="12.75">
      <c r="A64" s="2" t="s">
        <v>47</v>
      </c>
      <c r="D64" s="6">
        <v>310</v>
      </c>
    </row>
    <row r="65" ht="12.75">
      <c r="A65" s="2" t="s">
        <v>48</v>
      </c>
    </row>
    <row r="66" ht="12.75">
      <c r="A66" s="2" t="s">
        <v>49</v>
      </c>
    </row>
    <row r="67" ht="12.75">
      <c r="A67" s="2" t="s">
        <v>50</v>
      </c>
    </row>
    <row r="68" spans="1:2" ht="12.75">
      <c r="A68" s="2" t="s">
        <v>64</v>
      </c>
      <c r="B68" s="6" t="s">
        <v>63</v>
      </c>
    </row>
    <row r="69" spans="1:3" ht="12.75">
      <c r="A69" s="2" t="s">
        <v>51</v>
      </c>
      <c r="C69" s="6">
        <v>4</v>
      </c>
    </row>
    <row r="70" spans="1:6" ht="12.75">
      <c r="A70" s="2" t="s">
        <v>52</v>
      </c>
      <c r="C70" s="6">
        <v>1.9</v>
      </c>
      <c r="D70" s="6">
        <v>2.01</v>
      </c>
      <c r="E70" s="6">
        <v>2.13</v>
      </c>
      <c r="F70" s="6">
        <v>1.89</v>
      </c>
    </row>
    <row r="71" spans="1:6" ht="12.75">
      <c r="A71" s="2" t="s">
        <v>53</v>
      </c>
      <c r="C71" s="6">
        <v>0.45</v>
      </c>
      <c r="D71" s="6">
        <v>0.46</v>
      </c>
      <c r="E71" s="6">
        <v>0.4</v>
      </c>
      <c r="F71" s="6">
        <v>0.46</v>
      </c>
    </row>
    <row r="72" ht="12.75">
      <c r="A72" s="3" t="s">
        <v>196</v>
      </c>
    </row>
    <row r="73" ht="12.75">
      <c r="A73" s="3"/>
    </row>
    <row r="74" ht="12.75">
      <c r="A74" s="4" t="s">
        <v>154</v>
      </c>
    </row>
    <row r="75" spans="1:4" ht="12.75">
      <c r="A75" s="2" t="s">
        <v>72</v>
      </c>
      <c r="D75" s="6">
        <v>12.69</v>
      </c>
    </row>
    <row r="76" spans="1:4" ht="12.75">
      <c r="A76" s="2" t="s">
        <v>67</v>
      </c>
      <c r="D76" s="6">
        <v>1.22</v>
      </c>
    </row>
    <row r="77" ht="12.75">
      <c r="A77" s="2" t="s">
        <v>68</v>
      </c>
    </row>
    <row r="78" ht="12.75">
      <c r="A78" s="2" t="s">
        <v>69</v>
      </c>
    </row>
    <row r="80" ht="12.75">
      <c r="A80" s="2" t="s">
        <v>74</v>
      </c>
    </row>
    <row r="81" ht="12.75">
      <c r="A81" s="2" t="s">
        <v>70</v>
      </c>
    </row>
    <row r="82" ht="12.75">
      <c r="A82" s="2" t="s">
        <v>73</v>
      </c>
    </row>
    <row r="83" ht="12.75">
      <c r="A83" s="2" t="s">
        <v>71</v>
      </c>
    </row>
    <row r="84" ht="12.75">
      <c r="A84" s="2"/>
    </row>
    <row r="85" spans="1:4" ht="12.75">
      <c r="A85" s="2" t="s">
        <v>77</v>
      </c>
      <c r="D85" s="6">
        <v>1.02</v>
      </c>
    </row>
    <row r="86" ht="12.75">
      <c r="A86" s="2" t="s">
        <v>78</v>
      </c>
    </row>
    <row r="87" ht="12.75">
      <c r="A87" s="2" t="s">
        <v>76</v>
      </c>
    </row>
    <row r="88" ht="12.75">
      <c r="A88" s="2" t="s">
        <v>75</v>
      </c>
    </row>
    <row r="90" ht="12.75">
      <c r="A90" s="2" t="s">
        <v>206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1">
      <pane ySplit="2040" topLeftCell="BM55" activePane="topLeft" state="split"/>
      <selection pane="topLeft" activeCell="B1" sqref="B1:E16384"/>
      <selection pane="bottomLeft" activeCell="B69" sqref="B69"/>
    </sheetView>
  </sheetViews>
  <sheetFormatPr defaultColWidth="9.140625" defaultRowHeight="12.75"/>
  <cols>
    <col min="2" max="5" width="8.8515625" style="6" customWidth="1"/>
  </cols>
  <sheetData>
    <row r="1" spans="1:5" s="4" customFormat="1" ht="12.75">
      <c r="A1" s="4" t="s">
        <v>159</v>
      </c>
      <c r="B1" s="28"/>
      <c r="C1" s="28"/>
      <c r="D1" s="28"/>
      <c r="E1" s="28"/>
    </row>
    <row r="2" spans="1:5" ht="12.75">
      <c r="A2" s="3" t="s">
        <v>0</v>
      </c>
      <c r="B2" s="6" t="s">
        <v>207</v>
      </c>
      <c r="C2" s="6">
        <v>2</v>
      </c>
      <c r="D2" s="6">
        <v>2</v>
      </c>
      <c r="E2" s="6">
        <v>2</v>
      </c>
    </row>
    <row r="3" ht="12.75">
      <c r="A3" s="3" t="s">
        <v>1</v>
      </c>
    </row>
    <row r="4" spans="1:5" ht="12.75">
      <c r="A4" s="3" t="s">
        <v>103</v>
      </c>
      <c r="B4" s="6" t="s">
        <v>203</v>
      </c>
      <c r="C4" s="6" t="s">
        <v>202</v>
      </c>
      <c r="D4" s="6" t="s">
        <v>202</v>
      </c>
      <c r="E4" s="6" t="s">
        <v>202</v>
      </c>
    </row>
    <row r="5" spans="1:5" ht="12.75">
      <c r="A5" s="3"/>
      <c r="B5" s="6" t="s">
        <v>164</v>
      </c>
      <c r="C5" s="6" t="s">
        <v>161</v>
      </c>
      <c r="D5" s="6" t="s">
        <v>162</v>
      </c>
      <c r="E5" s="6" t="s">
        <v>163</v>
      </c>
    </row>
    <row r="6" spans="1:5" ht="12.75">
      <c r="A6" s="2" t="s">
        <v>60</v>
      </c>
      <c r="B6" s="6">
        <v>44.72</v>
      </c>
      <c r="C6" s="6">
        <v>44.6</v>
      </c>
      <c r="D6" s="6">
        <v>45</v>
      </c>
      <c r="E6" s="6">
        <v>43.6</v>
      </c>
    </row>
    <row r="7" spans="1:5" ht="12.75">
      <c r="A7" s="2" t="s">
        <v>55</v>
      </c>
      <c r="B7" s="6">
        <v>1.34</v>
      </c>
      <c r="C7" s="6">
        <v>1.9</v>
      </c>
      <c r="D7" s="6">
        <v>1.8</v>
      </c>
      <c r="E7" s="6">
        <v>2.1</v>
      </c>
    </row>
    <row r="8" spans="1:5" ht="12.75">
      <c r="A8" s="2" t="s">
        <v>56</v>
      </c>
      <c r="B8" s="6">
        <v>8.02</v>
      </c>
      <c r="C8" s="6">
        <v>9.7</v>
      </c>
      <c r="D8" s="6">
        <v>10.1</v>
      </c>
      <c r="E8" s="6">
        <v>8.6</v>
      </c>
    </row>
    <row r="9" spans="1:5" ht="12.75">
      <c r="A9" s="2" t="s">
        <v>2</v>
      </c>
      <c r="B9" s="6">
        <v>21.83</v>
      </c>
      <c r="C9" s="6">
        <v>21</v>
      </c>
      <c r="D9" s="6">
        <v>20.9</v>
      </c>
      <c r="E9" s="6">
        <v>22.8</v>
      </c>
    </row>
    <row r="10" spans="1:5" ht="12.75">
      <c r="A10" s="2" t="s">
        <v>3</v>
      </c>
      <c r="B10" s="6">
        <v>0.27</v>
      </c>
      <c r="C10" s="6">
        <v>0.3</v>
      </c>
      <c r="D10" s="6">
        <v>0.3</v>
      </c>
      <c r="E10" s="6">
        <v>0.3</v>
      </c>
    </row>
    <row r="11" spans="1:5" ht="12.75">
      <c r="A11" s="2" t="s">
        <v>5</v>
      </c>
      <c r="B11" s="6">
        <v>13.59</v>
      </c>
      <c r="C11" s="6">
        <v>10.9</v>
      </c>
      <c r="D11" s="6">
        <v>9.9</v>
      </c>
      <c r="E11" s="6">
        <v>12.9</v>
      </c>
    </row>
    <row r="12" spans="1:5" ht="12.75">
      <c r="A12" s="2" t="s">
        <v>4</v>
      </c>
      <c r="B12" s="6">
        <v>9.16</v>
      </c>
      <c r="C12" s="6">
        <v>10.5</v>
      </c>
      <c r="D12" s="6">
        <v>10.7</v>
      </c>
      <c r="E12" s="6">
        <v>8.5</v>
      </c>
    </row>
    <row r="13" spans="1:5" ht="12.75">
      <c r="A13" s="2" t="s">
        <v>57</v>
      </c>
      <c r="B13" s="6">
        <v>0.31</v>
      </c>
      <c r="C13" s="6">
        <v>0.4</v>
      </c>
      <c r="D13" s="6">
        <v>0.2</v>
      </c>
      <c r="E13" s="6">
        <v>0.2</v>
      </c>
    </row>
    <row r="14" spans="1:5" ht="12.75">
      <c r="A14" s="2" t="s">
        <v>58</v>
      </c>
      <c r="B14" s="6">
        <v>0.1</v>
      </c>
      <c r="C14" s="6">
        <v>0.2</v>
      </c>
      <c r="D14" s="6">
        <v>0.1</v>
      </c>
      <c r="E14" s="6">
        <v>0.1</v>
      </c>
    </row>
    <row r="15" ht="12.75">
      <c r="A15" s="2" t="s">
        <v>59</v>
      </c>
    </row>
    <row r="16" ht="12.75">
      <c r="A16" s="2" t="s">
        <v>79</v>
      </c>
    </row>
    <row r="17" ht="12.75">
      <c r="A17" s="3" t="s">
        <v>6</v>
      </c>
    </row>
    <row r="18" ht="12.75">
      <c r="A18" s="3"/>
    </row>
    <row r="19" spans="1:2" ht="12.75">
      <c r="A19" s="2" t="s">
        <v>61</v>
      </c>
      <c r="B19" s="6">
        <v>50.8</v>
      </c>
    </row>
    <row r="20" ht="12.75">
      <c r="A20" s="2" t="s">
        <v>7</v>
      </c>
    </row>
    <row r="21" spans="1:2" ht="12.75">
      <c r="A21" s="2" t="s">
        <v>8</v>
      </c>
      <c r="B21" s="6">
        <f>0.52*152/2/52*10000</f>
        <v>7600</v>
      </c>
    </row>
    <row r="22" spans="1:2" ht="12.75">
      <c r="A22" s="2" t="s">
        <v>9</v>
      </c>
      <c r="B22" s="6">
        <v>50.5</v>
      </c>
    </row>
    <row r="23" spans="1:2" ht="12.75">
      <c r="A23" s="2" t="s">
        <v>10</v>
      </c>
      <c r="B23" s="6">
        <v>84</v>
      </c>
    </row>
    <row r="24" ht="12.75">
      <c r="A24" s="2" t="s">
        <v>11</v>
      </c>
    </row>
    <row r="25" ht="12.75">
      <c r="A25" s="2" t="s">
        <v>12</v>
      </c>
    </row>
    <row r="26" ht="12.75">
      <c r="A26" s="2" t="s">
        <v>13</v>
      </c>
    </row>
    <row r="27" ht="12.75">
      <c r="A27" s="2" t="s">
        <v>14</v>
      </c>
    </row>
    <row r="28" ht="12.75">
      <c r="A28" s="2" t="s">
        <v>15</v>
      </c>
    </row>
    <row r="29" ht="12.75">
      <c r="A29" s="2" t="s">
        <v>16</v>
      </c>
    </row>
    <row r="30" ht="12.75">
      <c r="A30" s="2" t="s">
        <v>17</v>
      </c>
    </row>
    <row r="31" spans="1:2" ht="12.75">
      <c r="A31" s="2" t="s">
        <v>18</v>
      </c>
      <c r="B31" s="6">
        <v>117</v>
      </c>
    </row>
    <row r="32" ht="12.75">
      <c r="A32" s="2" t="s">
        <v>19</v>
      </c>
    </row>
    <row r="33" ht="12.75">
      <c r="A33" s="2" t="s">
        <v>20</v>
      </c>
    </row>
    <row r="34" ht="12.75">
      <c r="A34" s="2" t="s">
        <v>21</v>
      </c>
    </row>
    <row r="35" ht="12.75">
      <c r="A35" s="2" t="s">
        <v>22</v>
      </c>
    </row>
    <row r="36" ht="12.75">
      <c r="A36" s="2" t="s">
        <v>65</v>
      </c>
    </row>
    <row r="37" ht="12.75">
      <c r="A37" s="2" t="s">
        <v>66</v>
      </c>
    </row>
    <row r="38" ht="12.75">
      <c r="A38" s="2" t="s">
        <v>23</v>
      </c>
    </row>
    <row r="39" ht="12.75">
      <c r="A39" s="2" t="s">
        <v>24</v>
      </c>
    </row>
    <row r="40" ht="12.75">
      <c r="A40" s="2" t="s">
        <v>25</v>
      </c>
    </row>
    <row r="41" ht="12.75">
      <c r="A41" s="2" t="s">
        <v>26</v>
      </c>
    </row>
    <row r="42" ht="12.75">
      <c r="A42" s="2" t="s">
        <v>62</v>
      </c>
    </row>
    <row r="43" ht="12.75">
      <c r="A43" s="2" t="s">
        <v>27</v>
      </c>
    </row>
    <row r="44" ht="12.75">
      <c r="A44" s="2" t="s">
        <v>28</v>
      </c>
    </row>
    <row r="45" ht="12.75">
      <c r="A45" s="2" t="s">
        <v>29</v>
      </c>
    </row>
    <row r="46" spans="1:2" ht="12.75">
      <c r="A46" s="2" t="s">
        <v>30</v>
      </c>
      <c r="B46" s="6">
        <v>252</v>
      </c>
    </row>
    <row r="47" spans="1:3" ht="12.75">
      <c r="A47" s="2" t="s">
        <v>31</v>
      </c>
      <c r="B47" s="6">
        <v>3</v>
      </c>
      <c r="C47" s="6">
        <v>9.2</v>
      </c>
    </row>
    <row r="48" spans="1:3" ht="12.75">
      <c r="A48" s="2" t="s">
        <v>32</v>
      </c>
      <c r="B48" s="6">
        <v>8.5</v>
      </c>
      <c r="C48" s="6">
        <v>23.6</v>
      </c>
    </row>
    <row r="49" ht="12.75">
      <c r="A49" s="2" t="s">
        <v>33</v>
      </c>
    </row>
    <row r="50" spans="1:3" ht="12.75">
      <c r="A50" s="2" t="s">
        <v>34</v>
      </c>
      <c r="B50" s="6">
        <v>4.5</v>
      </c>
      <c r="C50" s="6">
        <v>15.6</v>
      </c>
    </row>
    <row r="51" spans="1:3" ht="12.75">
      <c r="A51" s="2" t="s">
        <v>35</v>
      </c>
      <c r="B51" s="6">
        <v>1.69</v>
      </c>
      <c r="C51" s="6">
        <v>4.8</v>
      </c>
    </row>
    <row r="52" spans="1:3" ht="12.75">
      <c r="A52" s="2" t="s">
        <v>36</v>
      </c>
      <c r="B52" s="6">
        <v>0.6</v>
      </c>
      <c r="C52" s="6">
        <v>1.2</v>
      </c>
    </row>
    <row r="53" spans="1:3" ht="12.75">
      <c r="A53" s="2" t="s">
        <v>37</v>
      </c>
      <c r="C53" s="6">
        <v>6.6</v>
      </c>
    </row>
    <row r="54" spans="1:3" ht="12.75">
      <c r="A54" s="2" t="s">
        <v>38</v>
      </c>
      <c r="B54" s="6">
        <v>0.46</v>
      </c>
      <c r="C54" s="6">
        <v>1.2</v>
      </c>
    </row>
    <row r="55" spans="1:3" ht="12.75">
      <c r="A55" s="2" t="s">
        <v>39</v>
      </c>
      <c r="C55" s="6">
        <v>8.6</v>
      </c>
    </row>
    <row r="56" spans="1:3" ht="12.75">
      <c r="A56" s="2" t="s">
        <v>40</v>
      </c>
      <c r="C56" s="6">
        <v>1.9</v>
      </c>
    </row>
    <row r="57" spans="1:3" ht="12.75">
      <c r="A57" s="2" t="s">
        <v>41</v>
      </c>
      <c r="C57" s="6">
        <v>5.6</v>
      </c>
    </row>
    <row r="58" spans="1:3" ht="12.75">
      <c r="A58" s="2" t="s">
        <v>42</v>
      </c>
      <c r="C58" s="6">
        <v>0.9</v>
      </c>
    </row>
    <row r="59" spans="1:3" ht="12.75">
      <c r="A59" s="2" t="s">
        <v>43</v>
      </c>
      <c r="B59" s="6">
        <v>1.94</v>
      </c>
      <c r="C59" s="6">
        <v>6</v>
      </c>
    </row>
    <row r="60" spans="1:3" ht="12.75">
      <c r="A60" s="2" t="s">
        <v>44</v>
      </c>
      <c r="B60" s="6">
        <v>0.28</v>
      </c>
      <c r="C60" s="6">
        <v>0.8</v>
      </c>
    </row>
    <row r="61" spans="1:2" ht="12.75">
      <c r="A61" s="2" t="s">
        <v>45</v>
      </c>
      <c r="B61" s="6">
        <v>1.1</v>
      </c>
    </row>
    <row r="62" spans="1:2" ht="12.75">
      <c r="A62" s="2" t="s">
        <v>46</v>
      </c>
      <c r="B62" s="6">
        <v>0.15</v>
      </c>
    </row>
    <row r="63" ht="12.75">
      <c r="A63" s="2" t="s">
        <v>47</v>
      </c>
    </row>
    <row r="64" ht="12.75">
      <c r="A64" s="2" t="s">
        <v>48</v>
      </c>
    </row>
    <row r="65" ht="12.75">
      <c r="A65" s="2" t="s">
        <v>49</v>
      </c>
    </row>
    <row r="66" ht="12.75">
      <c r="A66" s="2" t="s">
        <v>50</v>
      </c>
    </row>
    <row r="67" ht="12.75">
      <c r="A67" s="2" t="s">
        <v>64</v>
      </c>
    </row>
    <row r="68" ht="12.75">
      <c r="A68" s="2" t="s">
        <v>51</v>
      </c>
    </row>
    <row r="69" spans="1:2" ht="12.75">
      <c r="A69" s="2" t="s">
        <v>52</v>
      </c>
      <c r="B69" s="6">
        <v>0.43</v>
      </c>
    </row>
    <row r="70" spans="1:2" ht="12.75">
      <c r="A70" s="2" t="s">
        <v>53</v>
      </c>
      <c r="B70" s="6">
        <v>0.29</v>
      </c>
    </row>
    <row r="71" ht="12.75">
      <c r="A71" s="3" t="s">
        <v>201</v>
      </c>
    </row>
    <row r="72" ht="12.75">
      <c r="A72" s="3"/>
    </row>
    <row r="73" ht="12.75">
      <c r="A73" s="4" t="s">
        <v>160</v>
      </c>
    </row>
    <row r="74" ht="12.75">
      <c r="A74" s="2" t="s">
        <v>72</v>
      </c>
    </row>
    <row r="75" ht="12.75">
      <c r="A75" s="2" t="s">
        <v>67</v>
      </c>
    </row>
    <row r="76" ht="12.75">
      <c r="A76" s="2" t="s">
        <v>68</v>
      </c>
    </row>
    <row r="77" ht="12.75">
      <c r="A77" s="2" t="s">
        <v>69</v>
      </c>
    </row>
    <row r="79" ht="12.75">
      <c r="A79" s="2" t="s">
        <v>74</v>
      </c>
    </row>
    <row r="80" ht="12.75">
      <c r="A80" s="2" t="s">
        <v>70</v>
      </c>
    </row>
    <row r="81" ht="12.75">
      <c r="A81" s="2" t="s">
        <v>73</v>
      </c>
    </row>
    <row r="82" ht="12.75">
      <c r="A82" s="2" t="s">
        <v>71</v>
      </c>
    </row>
    <row r="83" ht="12.75">
      <c r="A83" s="2"/>
    </row>
    <row r="84" ht="12.75">
      <c r="A84" s="2" t="s">
        <v>77</v>
      </c>
    </row>
    <row r="85" ht="12.75">
      <c r="A85" s="2" t="s">
        <v>78</v>
      </c>
    </row>
    <row r="86" ht="12.75">
      <c r="A86" s="2" t="s">
        <v>76</v>
      </c>
    </row>
    <row r="87" ht="12.75">
      <c r="A87" s="2" t="s">
        <v>75</v>
      </c>
    </row>
    <row r="89" ht="12.75">
      <c r="A89" s="2" t="s">
        <v>208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2">
      <pane ySplit="1788" topLeftCell="BM1" activePane="topLeft" state="split"/>
      <selection pane="topLeft" activeCell="B2" sqref="B1:F16384"/>
      <selection pane="bottomLeft" activeCell="D4" sqref="D4"/>
    </sheetView>
  </sheetViews>
  <sheetFormatPr defaultColWidth="9.140625" defaultRowHeight="12.75"/>
  <cols>
    <col min="2" max="2" width="10.00390625" style="6" customWidth="1"/>
    <col min="3" max="6" width="8.8515625" style="6" customWidth="1"/>
  </cols>
  <sheetData>
    <row r="1" spans="1:6" s="4" customFormat="1" ht="12.75">
      <c r="A1" s="4" t="s">
        <v>130</v>
      </c>
      <c r="B1" s="28"/>
      <c r="C1" s="28"/>
      <c r="D1" s="28"/>
      <c r="E1" s="28"/>
      <c r="F1" s="28"/>
    </row>
    <row r="3" spans="1:6" s="6" customFormat="1" ht="12.75">
      <c r="A3" s="8"/>
      <c r="B3" s="6" t="s">
        <v>131</v>
      </c>
      <c r="C3" s="6" t="s">
        <v>132</v>
      </c>
      <c r="D3" s="6" t="s">
        <v>133</v>
      </c>
      <c r="E3" s="6" t="s">
        <v>133</v>
      </c>
      <c r="F3" s="6" t="s">
        <v>152</v>
      </c>
    </row>
    <row r="4" spans="1:6" ht="12.75">
      <c r="A4" s="3" t="s">
        <v>0</v>
      </c>
      <c r="B4" s="6">
        <v>1</v>
      </c>
      <c r="C4" s="6">
        <v>1</v>
      </c>
      <c r="D4" s="6">
        <v>1</v>
      </c>
      <c r="E4" s="6">
        <v>2</v>
      </c>
      <c r="F4" s="6">
        <v>2</v>
      </c>
    </row>
    <row r="5" spans="1:6" ht="12.75">
      <c r="A5" s="3" t="s">
        <v>1</v>
      </c>
      <c r="B5" s="6">
        <v>39.41</v>
      </c>
      <c r="C5" s="6">
        <v>14.46</v>
      </c>
      <c r="D5" s="6">
        <v>23.47</v>
      </c>
      <c r="E5" s="6">
        <v>108.22</v>
      </c>
      <c r="F5" s="6">
        <v>46.04</v>
      </c>
    </row>
    <row r="6" spans="1:6" ht="12.75">
      <c r="A6" s="3" t="s">
        <v>103</v>
      </c>
      <c r="B6" s="6" t="s">
        <v>195</v>
      </c>
      <c r="C6" s="6" t="s">
        <v>195</v>
      </c>
      <c r="D6" s="6" t="s">
        <v>195</v>
      </c>
      <c r="E6" s="6" t="s">
        <v>193</v>
      </c>
      <c r="F6" s="6" t="s">
        <v>193</v>
      </c>
    </row>
    <row r="7" ht="12.75">
      <c r="A7" s="3"/>
    </row>
    <row r="8" spans="1:4" ht="12.75">
      <c r="A8" s="2" t="s">
        <v>60</v>
      </c>
      <c r="B8" s="6">
        <v>42</v>
      </c>
      <c r="D8" s="6">
        <v>45.7</v>
      </c>
    </row>
    <row r="9" spans="1:4" ht="12.75">
      <c r="A9" s="2" t="s">
        <v>55</v>
      </c>
      <c r="B9" s="6">
        <v>0.4</v>
      </c>
      <c r="D9" s="6">
        <v>0.84</v>
      </c>
    </row>
    <row r="10" spans="1:4" ht="12.75">
      <c r="A10" s="2" t="s">
        <v>56</v>
      </c>
      <c r="B10" s="6">
        <v>5.3</v>
      </c>
      <c r="D10" s="6">
        <v>8.16</v>
      </c>
    </row>
    <row r="11" spans="1:6" ht="12.75">
      <c r="A11" s="2" t="s">
        <v>2</v>
      </c>
      <c r="B11" s="6">
        <v>20.5</v>
      </c>
      <c r="D11" s="6">
        <v>19.8</v>
      </c>
      <c r="E11" s="6">
        <v>18.14</v>
      </c>
      <c r="F11" s="6">
        <v>19.96</v>
      </c>
    </row>
    <row r="12" spans="1:4" ht="12.75">
      <c r="A12" s="2" t="s">
        <v>3</v>
      </c>
      <c r="B12" s="6">
        <v>0.24</v>
      </c>
      <c r="D12" s="6">
        <v>0.272</v>
      </c>
    </row>
    <row r="13" spans="1:4" ht="12.75">
      <c r="A13" s="2" t="s">
        <v>5</v>
      </c>
      <c r="B13" s="6">
        <v>25.5</v>
      </c>
      <c r="D13" s="6">
        <v>14.16</v>
      </c>
    </row>
    <row r="14" spans="1:6" s="6" customFormat="1" ht="12.75">
      <c r="A14" s="10" t="s">
        <v>4</v>
      </c>
      <c r="B14" s="6" t="s">
        <v>138</v>
      </c>
      <c r="C14" s="6">
        <v>5.4</v>
      </c>
      <c r="D14" s="6" t="s">
        <v>139</v>
      </c>
      <c r="E14" s="6">
        <v>11.3</v>
      </c>
      <c r="F14" s="6">
        <v>5.7</v>
      </c>
    </row>
    <row r="15" spans="1:6" s="6" customFormat="1" ht="12.75">
      <c r="A15" s="10" t="s">
        <v>57</v>
      </c>
      <c r="B15" s="6" t="s">
        <v>134</v>
      </c>
      <c r="C15" s="6">
        <v>0.16</v>
      </c>
      <c r="D15" s="6" t="s">
        <v>135</v>
      </c>
      <c r="E15" s="6">
        <v>0.24</v>
      </c>
      <c r="F15" s="6">
        <v>0.13</v>
      </c>
    </row>
    <row r="16" spans="1:6" s="6" customFormat="1" ht="12.75">
      <c r="A16" s="10" t="s">
        <v>58</v>
      </c>
      <c r="B16" s="6" t="s">
        <v>136</v>
      </c>
      <c r="C16" s="6">
        <v>0.066</v>
      </c>
      <c r="D16" s="6" t="s">
        <v>137</v>
      </c>
      <c r="E16" s="6">
        <v>0.12</v>
      </c>
      <c r="F16" s="6">
        <v>0.1</v>
      </c>
    </row>
    <row r="17" spans="1:4" ht="12.75">
      <c r="A17" s="2" t="s">
        <v>59</v>
      </c>
      <c r="D17" s="6">
        <v>0.12</v>
      </c>
    </row>
    <row r="18" ht="12.75">
      <c r="A18" s="2" t="s">
        <v>79</v>
      </c>
    </row>
    <row r="19" ht="12.75">
      <c r="A19" s="3" t="s">
        <v>6</v>
      </c>
    </row>
    <row r="20" ht="12.75">
      <c r="A20" s="3"/>
    </row>
    <row r="21" spans="1:6" ht="12.75">
      <c r="A21" s="2" t="s">
        <v>61</v>
      </c>
      <c r="B21" s="6">
        <v>23.1</v>
      </c>
      <c r="C21" s="6">
        <v>22.2</v>
      </c>
      <c r="D21" s="6">
        <v>38.5</v>
      </c>
      <c r="E21" s="6">
        <v>37.1</v>
      </c>
      <c r="F21" s="6">
        <v>19.5</v>
      </c>
    </row>
    <row r="22" ht="12.75">
      <c r="A22" s="2" t="s">
        <v>7</v>
      </c>
    </row>
    <row r="23" spans="1:6" s="6" customFormat="1" ht="12.75">
      <c r="A23" s="10" t="s">
        <v>8</v>
      </c>
      <c r="B23" s="9" t="s">
        <v>140</v>
      </c>
      <c r="C23" s="9">
        <f>0.238/152*2*52*10000</f>
        <v>1628.421052631579</v>
      </c>
      <c r="D23" s="9" t="s">
        <v>141</v>
      </c>
      <c r="E23" s="6">
        <v>3004</v>
      </c>
      <c r="F23" s="6">
        <v>1366</v>
      </c>
    </row>
    <row r="24" spans="1:6" ht="12.75">
      <c r="A24" s="2" t="s">
        <v>9</v>
      </c>
      <c r="B24" s="6">
        <v>86</v>
      </c>
      <c r="C24" s="6">
        <v>86.9</v>
      </c>
      <c r="D24" s="6">
        <v>61.7</v>
      </c>
      <c r="E24" s="6">
        <v>58</v>
      </c>
      <c r="F24" s="6">
        <v>92</v>
      </c>
    </row>
    <row r="25" spans="1:6" ht="12.75">
      <c r="A25" s="2" t="s">
        <v>10</v>
      </c>
      <c r="B25" s="6">
        <v>195</v>
      </c>
      <c r="C25" s="6">
        <v>219</v>
      </c>
      <c r="D25" s="6">
        <v>115</v>
      </c>
      <c r="E25" s="6">
        <v>114</v>
      </c>
      <c r="F25" s="6">
        <v>236</v>
      </c>
    </row>
    <row r="26" ht="12.75">
      <c r="A26" s="2" t="s">
        <v>11</v>
      </c>
    </row>
    <row r="27" spans="1:6" ht="12.75">
      <c r="A27" s="2" t="s">
        <v>12</v>
      </c>
      <c r="E27" s="6">
        <v>28</v>
      </c>
      <c r="F27" s="6">
        <v>16</v>
      </c>
    </row>
    <row r="28" ht="12.75">
      <c r="A28" s="2" t="s">
        <v>13</v>
      </c>
    </row>
    <row r="29" ht="12.75">
      <c r="A29" s="2" t="s">
        <v>14</v>
      </c>
    </row>
    <row r="30" spans="1:6" ht="12.75">
      <c r="A30" s="2" t="s">
        <v>15</v>
      </c>
      <c r="E30" s="6">
        <v>0.38</v>
      </c>
      <c r="F30" s="6">
        <v>0.06</v>
      </c>
    </row>
    <row r="31" ht="12.75">
      <c r="A31" s="2" t="s">
        <v>16</v>
      </c>
    </row>
    <row r="32" spans="1:5" ht="12.75">
      <c r="A32" s="2" t="s">
        <v>17</v>
      </c>
      <c r="E32" s="6">
        <v>1.5</v>
      </c>
    </row>
    <row r="33" spans="1:6" ht="12.75">
      <c r="A33" s="2" t="s">
        <v>18</v>
      </c>
      <c r="B33" s="6">
        <v>40</v>
      </c>
      <c r="C33" s="6" t="s">
        <v>142</v>
      </c>
      <c r="D33" s="6">
        <v>71</v>
      </c>
      <c r="E33" s="6">
        <v>96</v>
      </c>
      <c r="F33" s="6">
        <v>50</v>
      </c>
    </row>
    <row r="34" ht="12.75">
      <c r="A34" s="2" t="s">
        <v>19</v>
      </c>
    </row>
    <row r="35" spans="1:6" ht="12.75">
      <c r="A35" s="2" t="s">
        <v>20</v>
      </c>
      <c r="B35" s="6">
        <v>157</v>
      </c>
      <c r="C35" s="6">
        <v>110</v>
      </c>
      <c r="D35" s="6">
        <v>183</v>
      </c>
      <c r="E35" s="6">
        <v>187</v>
      </c>
      <c r="F35" s="6">
        <v>160</v>
      </c>
    </row>
    <row r="36" ht="12.75">
      <c r="A36" s="2" t="s">
        <v>21</v>
      </c>
    </row>
    <row r="37" ht="12.75">
      <c r="A37" s="2" t="s">
        <v>22</v>
      </c>
    </row>
    <row r="38" ht="12.75">
      <c r="A38" s="2" t="s">
        <v>65</v>
      </c>
    </row>
    <row r="39" ht="12.75">
      <c r="A39" s="2" t="s">
        <v>66</v>
      </c>
    </row>
    <row r="40" ht="12.75">
      <c r="A40" s="2" t="s">
        <v>23</v>
      </c>
    </row>
    <row r="41" ht="12.75">
      <c r="A41" s="2" t="s">
        <v>24</v>
      </c>
    </row>
    <row r="42" ht="12.75">
      <c r="A42" s="2" t="s">
        <v>25</v>
      </c>
    </row>
    <row r="43" ht="12.75">
      <c r="A43" s="2" t="s">
        <v>26</v>
      </c>
    </row>
    <row r="44" ht="12.75">
      <c r="A44" s="2" t="s">
        <v>62</v>
      </c>
    </row>
    <row r="45" spans="1:6" ht="12.75">
      <c r="A45" s="2" t="s">
        <v>27</v>
      </c>
      <c r="E45" s="6">
        <v>30</v>
      </c>
      <c r="F45" s="6">
        <v>20</v>
      </c>
    </row>
    <row r="46" ht="12.75">
      <c r="A46" s="2" t="s">
        <v>28</v>
      </c>
    </row>
    <row r="47" spans="1:6" ht="12.75">
      <c r="A47" s="2" t="s">
        <v>29</v>
      </c>
      <c r="B47" s="6" t="s">
        <v>143</v>
      </c>
      <c r="C47" s="6" t="s">
        <v>144</v>
      </c>
      <c r="D47" s="6">
        <v>0.136</v>
      </c>
      <c r="E47" s="6">
        <v>0.13</v>
      </c>
      <c r="F47" s="6">
        <v>0.07</v>
      </c>
    </row>
    <row r="48" spans="1:6" ht="12.75">
      <c r="A48" s="2" t="s">
        <v>30</v>
      </c>
      <c r="B48" s="6">
        <v>147</v>
      </c>
      <c r="C48" s="6">
        <v>98</v>
      </c>
      <c r="D48" s="6">
        <v>156</v>
      </c>
      <c r="E48" s="6">
        <v>201</v>
      </c>
      <c r="F48" s="6">
        <v>120</v>
      </c>
    </row>
    <row r="49" spans="1:6" ht="12.75">
      <c r="A49" s="2" t="s">
        <v>31</v>
      </c>
      <c r="B49" s="6">
        <v>8.63</v>
      </c>
      <c r="C49" s="6">
        <v>8.54</v>
      </c>
      <c r="D49" s="6">
        <v>12.6</v>
      </c>
      <c r="E49" s="6">
        <v>14.2</v>
      </c>
      <c r="F49" s="6">
        <v>10.1</v>
      </c>
    </row>
    <row r="50" spans="1:6" ht="12.75">
      <c r="A50" s="2" t="s">
        <v>32</v>
      </c>
      <c r="B50" s="6">
        <v>24.1</v>
      </c>
      <c r="C50" s="6">
        <v>23.2</v>
      </c>
      <c r="D50" s="6">
        <v>34.1</v>
      </c>
      <c r="E50" s="6">
        <v>36.9</v>
      </c>
      <c r="F50" s="6">
        <v>25.7</v>
      </c>
    </row>
    <row r="51" ht="12.75">
      <c r="A51" s="2" t="s">
        <v>33</v>
      </c>
    </row>
    <row r="52" spans="1:6" ht="12.75">
      <c r="A52" s="2" t="s">
        <v>34</v>
      </c>
      <c r="B52" s="6">
        <v>13.6</v>
      </c>
      <c r="C52" s="6">
        <v>15</v>
      </c>
      <c r="D52" s="6">
        <v>23</v>
      </c>
      <c r="E52" s="6">
        <v>21.9</v>
      </c>
      <c r="F52" s="6">
        <v>14.8</v>
      </c>
    </row>
    <row r="53" spans="1:6" ht="12.75">
      <c r="A53" s="2" t="s">
        <v>35</v>
      </c>
      <c r="B53" s="6">
        <v>4.06</v>
      </c>
      <c r="C53" s="6">
        <v>4.05</v>
      </c>
      <c r="D53" s="6">
        <v>6.29</v>
      </c>
      <c r="E53" s="6">
        <v>6.51</v>
      </c>
      <c r="F53" s="6">
        <v>4.22</v>
      </c>
    </row>
    <row r="54" spans="1:6" ht="12.75">
      <c r="A54" s="2" t="s">
        <v>36</v>
      </c>
      <c r="B54" s="6">
        <v>0.359</v>
      </c>
      <c r="C54" s="6">
        <v>0.355</v>
      </c>
      <c r="D54" s="6">
        <v>0.561</v>
      </c>
      <c r="E54" s="6">
        <v>0.6</v>
      </c>
      <c r="F54" s="6">
        <v>0.29</v>
      </c>
    </row>
    <row r="55" ht="12.75">
      <c r="A55" s="2" t="s">
        <v>37</v>
      </c>
    </row>
    <row r="56" spans="1:6" ht="12.75">
      <c r="A56" s="2" t="s">
        <v>38</v>
      </c>
      <c r="B56" s="6">
        <v>0.832</v>
      </c>
      <c r="C56" s="6">
        <v>0.839</v>
      </c>
      <c r="D56" s="6">
        <v>1.4</v>
      </c>
      <c r="E56" s="6">
        <v>1.31</v>
      </c>
      <c r="F56" s="6">
        <v>0.82</v>
      </c>
    </row>
    <row r="57" ht="12.75">
      <c r="A57" s="2" t="s">
        <v>39</v>
      </c>
    </row>
    <row r="58" ht="12.75">
      <c r="A58" s="2" t="s">
        <v>40</v>
      </c>
    </row>
    <row r="59" ht="12.75">
      <c r="A59" s="2" t="s">
        <v>41</v>
      </c>
    </row>
    <row r="60" ht="12.75">
      <c r="A60" s="2" t="s">
        <v>42</v>
      </c>
    </row>
    <row r="61" spans="1:6" ht="12.75">
      <c r="A61" s="2" t="s">
        <v>43</v>
      </c>
      <c r="B61" s="6">
        <v>2.92</v>
      </c>
      <c r="C61" s="6">
        <v>2.85</v>
      </c>
      <c r="D61" s="6">
        <v>5.27</v>
      </c>
      <c r="E61" s="6">
        <v>4.53</v>
      </c>
      <c r="F61" s="6">
        <v>2.63</v>
      </c>
    </row>
    <row r="62" spans="1:6" ht="12.75">
      <c r="A62" s="2" t="s">
        <v>44</v>
      </c>
      <c r="B62" s="6">
        <v>0.406</v>
      </c>
      <c r="C62" s="6">
        <v>0.39</v>
      </c>
      <c r="D62" s="6">
        <v>0.752</v>
      </c>
      <c r="E62" s="6">
        <v>0.62</v>
      </c>
      <c r="F62" s="6">
        <v>0.37</v>
      </c>
    </row>
    <row r="63" spans="1:6" ht="12.75">
      <c r="A63" s="2" t="s">
        <v>45</v>
      </c>
      <c r="B63" s="6">
        <v>3.7</v>
      </c>
      <c r="C63" s="6">
        <v>3</v>
      </c>
      <c r="D63" s="6">
        <v>4.7</v>
      </c>
      <c r="E63" s="6">
        <v>4.62</v>
      </c>
      <c r="F63" s="6">
        <v>3.72</v>
      </c>
    </row>
    <row r="64" spans="1:6" ht="12.75">
      <c r="A64" s="2" t="s">
        <v>46</v>
      </c>
      <c r="B64" s="6">
        <v>0.367</v>
      </c>
      <c r="C64" s="6">
        <v>0.372</v>
      </c>
      <c r="D64" s="6">
        <v>0.553</v>
      </c>
      <c r="E64" s="6">
        <v>0.54</v>
      </c>
      <c r="F64" s="6">
        <v>0.45</v>
      </c>
    </row>
    <row r="65" spans="1:5" ht="12.75">
      <c r="A65" s="2" t="s">
        <v>47</v>
      </c>
      <c r="D65" s="6">
        <v>470</v>
      </c>
      <c r="E65" s="6">
        <v>400</v>
      </c>
    </row>
    <row r="66" ht="12.75">
      <c r="A66" s="2" t="s">
        <v>48</v>
      </c>
    </row>
    <row r="67" ht="12.75">
      <c r="A67" s="2" t="s">
        <v>49</v>
      </c>
    </row>
    <row r="68" spans="1:5" ht="12.75">
      <c r="A68" s="2" t="s">
        <v>50</v>
      </c>
      <c r="B68" s="6" t="s">
        <v>145</v>
      </c>
      <c r="C68" s="6" t="s">
        <v>146</v>
      </c>
      <c r="D68" s="6" t="s">
        <v>146</v>
      </c>
      <c r="E68" s="6">
        <v>0.2</v>
      </c>
    </row>
    <row r="69" ht="12.75">
      <c r="A69" s="2" t="s">
        <v>64</v>
      </c>
    </row>
    <row r="70" spans="1:6" ht="12.75">
      <c r="A70" s="2" t="s">
        <v>51</v>
      </c>
      <c r="B70" s="6" t="s">
        <v>147</v>
      </c>
      <c r="C70" s="6" t="s">
        <v>148</v>
      </c>
      <c r="D70" s="6" t="s">
        <v>149</v>
      </c>
      <c r="E70" s="6">
        <v>2.1</v>
      </c>
      <c r="F70" s="6">
        <v>0.1</v>
      </c>
    </row>
    <row r="71" spans="1:6" ht="12.75">
      <c r="A71" s="2" t="s">
        <v>52</v>
      </c>
      <c r="B71" s="6">
        <v>1.16</v>
      </c>
      <c r="C71" s="6">
        <v>1.26</v>
      </c>
      <c r="D71" s="6">
        <v>1.98</v>
      </c>
      <c r="E71" s="6">
        <v>2.19</v>
      </c>
      <c r="F71" s="6">
        <v>1.58</v>
      </c>
    </row>
    <row r="72" spans="1:6" ht="12.75">
      <c r="A72" s="2" t="s">
        <v>53</v>
      </c>
      <c r="B72" s="6">
        <v>0.36</v>
      </c>
      <c r="C72" s="6">
        <v>0.32</v>
      </c>
      <c r="D72" s="6">
        <v>0.52</v>
      </c>
      <c r="E72" s="6">
        <v>0.59</v>
      </c>
      <c r="F72" s="6">
        <v>0.37</v>
      </c>
    </row>
    <row r="73" ht="12.75">
      <c r="A73" s="3" t="s">
        <v>194</v>
      </c>
    </row>
    <row r="74" ht="12.75">
      <c r="A74" s="3"/>
    </row>
    <row r="75" ht="12.75">
      <c r="A75" s="4" t="s">
        <v>153</v>
      </c>
    </row>
    <row r="76" ht="12.75">
      <c r="A76" s="2" t="s">
        <v>72</v>
      </c>
    </row>
    <row r="77" ht="12.75">
      <c r="A77" s="2" t="s">
        <v>67</v>
      </c>
    </row>
    <row r="78" ht="12.75">
      <c r="A78" s="2" t="s">
        <v>68</v>
      </c>
    </row>
    <row r="79" ht="12.75">
      <c r="A79" s="2" t="s">
        <v>69</v>
      </c>
    </row>
    <row r="81" ht="12.75">
      <c r="A81" s="2" t="s">
        <v>74</v>
      </c>
    </row>
    <row r="82" ht="12.75">
      <c r="A82" s="2" t="s">
        <v>70</v>
      </c>
    </row>
    <row r="83" spans="1:6" ht="12.75">
      <c r="A83" s="2" t="s">
        <v>73</v>
      </c>
      <c r="E83" s="6">
        <v>0.4</v>
      </c>
      <c r="F83" s="6">
        <v>0.2</v>
      </c>
    </row>
    <row r="84" ht="12.75">
      <c r="A84" s="2" t="s">
        <v>71</v>
      </c>
    </row>
    <row r="85" ht="12.75">
      <c r="A85" s="2"/>
    </row>
    <row r="86" ht="12.75">
      <c r="A86" s="2" t="s">
        <v>77</v>
      </c>
    </row>
    <row r="87" ht="12.75">
      <c r="A87" s="2" t="s">
        <v>78</v>
      </c>
    </row>
    <row r="88" ht="12.75">
      <c r="A88" s="2" t="s">
        <v>76</v>
      </c>
    </row>
    <row r="89" ht="12.75">
      <c r="A89" s="2" t="s">
        <v>75</v>
      </c>
    </row>
    <row r="91" ht="12.75">
      <c r="A91" s="2" t="s">
        <v>150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A16" sqref="A16"/>
    </sheetView>
  </sheetViews>
  <sheetFormatPr defaultColWidth="9.140625" defaultRowHeight="12.75"/>
  <sheetData>
    <row r="1" s="4" customFormat="1" ht="12.75">
      <c r="A1" s="4" t="s">
        <v>121</v>
      </c>
    </row>
    <row r="3" spans="1:15" s="6" customFormat="1" ht="12.75">
      <c r="A3" s="8" t="s">
        <v>0</v>
      </c>
      <c r="B3" s="6">
        <v>1</v>
      </c>
      <c r="C3" s="6">
        <v>2</v>
      </c>
      <c r="D3" s="6">
        <v>2</v>
      </c>
      <c r="E3" s="6">
        <v>2</v>
      </c>
      <c r="F3" s="6">
        <v>2</v>
      </c>
      <c r="G3" s="6">
        <v>2</v>
      </c>
      <c r="H3" s="6">
        <v>2</v>
      </c>
      <c r="I3" s="6">
        <v>2</v>
      </c>
      <c r="J3" s="6">
        <v>2</v>
      </c>
      <c r="K3" s="6">
        <v>2</v>
      </c>
      <c r="L3" s="6">
        <v>2</v>
      </c>
      <c r="M3" s="6">
        <v>2</v>
      </c>
      <c r="N3" s="6">
        <v>2</v>
      </c>
      <c r="O3" s="6">
        <v>2</v>
      </c>
    </row>
    <row r="4" spans="1:10" s="6" customFormat="1" ht="12.75">
      <c r="A4" s="8" t="s">
        <v>1</v>
      </c>
      <c r="B4" s="6" t="s">
        <v>122</v>
      </c>
      <c r="C4" s="6" t="s">
        <v>123</v>
      </c>
      <c r="D4" s="6" t="s">
        <v>124</v>
      </c>
      <c r="E4" s="6" t="s">
        <v>125</v>
      </c>
      <c r="F4" s="6" t="s">
        <v>126</v>
      </c>
      <c r="G4" s="6" t="s">
        <v>127</v>
      </c>
      <c r="H4" s="6" t="s">
        <v>128</v>
      </c>
      <c r="I4" s="6" t="s">
        <v>129</v>
      </c>
      <c r="J4" s="6" t="s">
        <v>68</v>
      </c>
    </row>
    <row r="5" spans="1:15" s="6" customFormat="1" ht="12.75">
      <c r="A5" s="8" t="s">
        <v>103</v>
      </c>
      <c r="B5" s="6" t="s">
        <v>198</v>
      </c>
      <c r="C5" s="6" t="s">
        <v>200</v>
      </c>
      <c r="D5" s="6" t="s">
        <v>200</v>
      </c>
      <c r="E5" s="6" t="s">
        <v>200</v>
      </c>
      <c r="F5" s="6" t="s">
        <v>200</v>
      </c>
      <c r="G5" s="6" t="s">
        <v>200</v>
      </c>
      <c r="H5" s="6" t="s">
        <v>200</v>
      </c>
      <c r="I5" s="6" t="s">
        <v>200</v>
      </c>
      <c r="J5" s="6" t="s">
        <v>200</v>
      </c>
      <c r="K5" s="6" t="s">
        <v>200</v>
      </c>
      <c r="L5" s="6" t="s">
        <v>200</v>
      </c>
      <c r="M5" s="6" t="s">
        <v>200</v>
      </c>
      <c r="N5" s="6" t="s">
        <v>200</v>
      </c>
      <c r="O5" s="6" t="s">
        <v>200</v>
      </c>
    </row>
    <row r="6" ht="12.75">
      <c r="A6" s="3"/>
    </row>
    <row r="7" spans="1:15" ht="12.75">
      <c r="A7" s="2" t="s">
        <v>60</v>
      </c>
      <c r="B7">
        <v>43.2</v>
      </c>
      <c r="C7">
        <v>44.7</v>
      </c>
      <c r="D7">
        <v>46.6</v>
      </c>
      <c r="E7">
        <v>46.6</v>
      </c>
      <c r="F7">
        <v>45.5</v>
      </c>
      <c r="G7">
        <v>47.9</v>
      </c>
      <c r="H7">
        <v>45.8</v>
      </c>
      <c r="I7">
        <v>46.2</v>
      </c>
      <c r="J7">
        <v>47.7</v>
      </c>
      <c r="K7">
        <v>46.3</v>
      </c>
      <c r="L7">
        <v>49.8</v>
      </c>
      <c r="M7">
        <v>44.4</v>
      </c>
      <c r="N7">
        <v>45.7</v>
      </c>
      <c r="O7">
        <v>44.6</v>
      </c>
    </row>
    <row r="8" spans="1:15" ht="12.75">
      <c r="A8" s="2" t="s">
        <v>55</v>
      </c>
      <c r="B8">
        <v>2.76</v>
      </c>
      <c r="C8">
        <v>2.8</v>
      </c>
      <c r="D8">
        <v>1.85</v>
      </c>
      <c r="E8">
        <v>3.48</v>
      </c>
      <c r="F8">
        <v>5.39</v>
      </c>
      <c r="G8">
        <v>2.58</v>
      </c>
      <c r="H8">
        <v>1.41</v>
      </c>
      <c r="I8">
        <v>1.44</v>
      </c>
      <c r="J8">
        <v>1.18</v>
      </c>
      <c r="K8">
        <v>1.84</v>
      </c>
      <c r="L8">
        <v>4.12</v>
      </c>
      <c r="M8">
        <v>2.15</v>
      </c>
      <c r="N8">
        <v>3.32</v>
      </c>
      <c r="O8">
        <v>0.64</v>
      </c>
    </row>
    <row r="9" spans="1:15" ht="12.75">
      <c r="A9" s="2" t="s">
        <v>56</v>
      </c>
      <c r="B9">
        <v>8.35</v>
      </c>
      <c r="C9">
        <v>7.82</v>
      </c>
      <c r="D9">
        <v>7.77</v>
      </c>
      <c r="E9">
        <v>11.5</v>
      </c>
      <c r="F9">
        <v>10.7</v>
      </c>
      <c r="G9">
        <v>10.1</v>
      </c>
      <c r="H9">
        <v>6.14</v>
      </c>
      <c r="I9">
        <v>10.1</v>
      </c>
      <c r="J9">
        <v>12.3</v>
      </c>
      <c r="K9">
        <v>17.5</v>
      </c>
      <c r="L9">
        <v>9.85</v>
      </c>
      <c r="M9">
        <v>12.4</v>
      </c>
      <c r="N9">
        <v>9.49</v>
      </c>
      <c r="O9">
        <v>6.75</v>
      </c>
    </row>
    <row r="10" spans="1:15" ht="12.75">
      <c r="A10" s="2" t="s">
        <v>2</v>
      </c>
      <c r="B10">
        <v>22.1</v>
      </c>
      <c r="C10">
        <v>21.5</v>
      </c>
      <c r="D10">
        <v>19.3</v>
      </c>
      <c r="E10">
        <v>15.3</v>
      </c>
      <c r="F10">
        <v>18.28</v>
      </c>
      <c r="G10">
        <v>19.6</v>
      </c>
      <c r="H10">
        <v>29.8</v>
      </c>
      <c r="I10">
        <v>21.6</v>
      </c>
      <c r="J10">
        <v>17.4</v>
      </c>
      <c r="K10">
        <v>10.5</v>
      </c>
      <c r="L10">
        <v>15.6</v>
      </c>
      <c r="M10">
        <v>16.52</v>
      </c>
      <c r="N10">
        <v>20</v>
      </c>
      <c r="O10">
        <v>20.9</v>
      </c>
    </row>
    <row r="11" spans="1:15" ht="12.75">
      <c r="A11" s="2" t="s">
        <v>3</v>
      </c>
      <c r="B11">
        <v>0.29</v>
      </c>
      <c r="C11">
        <v>0.28</v>
      </c>
      <c r="D11">
        <v>0.28</v>
      </c>
      <c r="E11">
        <v>0.2</v>
      </c>
      <c r="F11">
        <v>0.28</v>
      </c>
      <c r="G11">
        <v>0.28</v>
      </c>
      <c r="H11">
        <v>0.31</v>
      </c>
      <c r="I11">
        <v>0.29</v>
      </c>
      <c r="J11">
        <v>0.24</v>
      </c>
      <c r="K11">
        <v>0.17</v>
      </c>
      <c r="L11">
        <v>0.23</v>
      </c>
      <c r="M11">
        <v>0.2</v>
      </c>
      <c r="N11">
        <v>0.3</v>
      </c>
      <c r="O11">
        <v>0.29</v>
      </c>
    </row>
    <row r="12" spans="1:15" ht="12.75">
      <c r="A12" s="2" t="s">
        <v>5</v>
      </c>
      <c r="B12">
        <v>13.2</v>
      </c>
      <c r="C12">
        <v>13.2</v>
      </c>
      <c r="D12">
        <v>13.1</v>
      </c>
      <c r="E12">
        <v>8.07</v>
      </c>
      <c r="F12">
        <v>5.65</v>
      </c>
      <c r="G12">
        <v>7.98</v>
      </c>
      <c r="H12">
        <v>5.24</v>
      </c>
      <c r="I12">
        <v>5.95</v>
      </c>
      <c r="J12">
        <v>8.25</v>
      </c>
      <c r="K12">
        <v>9.32</v>
      </c>
      <c r="L12">
        <v>6.21</v>
      </c>
      <c r="M12">
        <v>10.5</v>
      </c>
      <c r="N12">
        <v>8.68</v>
      </c>
      <c r="O12">
        <v>18.3</v>
      </c>
    </row>
    <row r="13" spans="1:15" ht="12.75">
      <c r="A13" s="2" t="s">
        <v>4</v>
      </c>
      <c r="B13">
        <v>8.74</v>
      </c>
      <c r="C13">
        <v>8.53</v>
      </c>
      <c r="D13">
        <v>8.79</v>
      </c>
      <c r="E13">
        <v>11.7</v>
      </c>
      <c r="F13">
        <v>13</v>
      </c>
      <c r="G13">
        <v>9.86</v>
      </c>
      <c r="H13">
        <v>9.65</v>
      </c>
      <c r="I13">
        <v>12.7</v>
      </c>
      <c r="J13">
        <v>10.6</v>
      </c>
      <c r="K13">
        <v>11.5</v>
      </c>
      <c r="L13">
        <v>8.84</v>
      </c>
      <c r="M13">
        <v>10.2</v>
      </c>
      <c r="N13">
        <v>10.1</v>
      </c>
      <c r="O13">
        <v>7.31</v>
      </c>
    </row>
    <row r="14" spans="1:15" ht="12.75">
      <c r="A14" s="2" t="s">
        <v>57</v>
      </c>
      <c r="B14">
        <v>0.53</v>
      </c>
      <c r="C14">
        <v>0.28</v>
      </c>
      <c r="D14">
        <v>0.32</v>
      </c>
      <c r="E14">
        <v>0.55</v>
      </c>
      <c r="F14">
        <v>0.55</v>
      </c>
      <c r="G14">
        <v>0.47</v>
      </c>
      <c r="H14">
        <v>0.11</v>
      </c>
      <c r="I14">
        <v>0.17</v>
      </c>
      <c r="J14">
        <v>0.45</v>
      </c>
      <c r="K14">
        <v>0.64</v>
      </c>
      <c r="L14">
        <v>0.91</v>
      </c>
      <c r="M14">
        <v>0.48</v>
      </c>
      <c r="N14">
        <v>0.46</v>
      </c>
      <c r="O14">
        <v>0.14</v>
      </c>
    </row>
    <row r="15" spans="1:15" ht="12.75">
      <c r="A15" s="2" t="s">
        <v>58</v>
      </c>
      <c r="B15">
        <v>0.19</v>
      </c>
      <c r="C15">
        <v>0.05</v>
      </c>
      <c r="D15">
        <v>0.1</v>
      </c>
      <c r="E15">
        <v>0.07</v>
      </c>
      <c r="F15">
        <v>0.07</v>
      </c>
      <c r="G15">
        <v>0.09</v>
      </c>
      <c r="H15">
        <v>0.01</v>
      </c>
      <c r="I15">
        <v>0.02</v>
      </c>
      <c r="J15">
        <v>0.15</v>
      </c>
      <c r="K15">
        <v>0.47</v>
      </c>
      <c r="L15">
        <v>0.96</v>
      </c>
      <c r="M15">
        <v>0.18</v>
      </c>
      <c r="N15">
        <v>0.1</v>
      </c>
      <c r="O15">
        <v>0.04</v>
      </c>
    </row>
    <row r="16" spans="1:15" ht="12.75">
      <c r="A16" s="2" t="s">
        <v>59</v>
      </c>
      <c r="B16">
        <v>0.21</v>
      </c>
      <c r="C16">
        <v>0.13</v>
      </c>
      <c r="D16">
        <v>0.11</v>
      </c>
      <c r="G16">
        <v>0.09</v>
      </c>
      <c r="J16">
        <v>0.2</v>
      </c>
      <c r="K16">
        <v>0.4</v>
      </c>
      <c r="L16">
        <v>1.24</v>
      </c>
      <c r="M16">
        <v>0.21</v>
      </c>
      <c r="N16">
        <v>0.22</v>
      </c>
      <c r="O16">
        <v>0.04</v>
      </c>
    </row>
    <row r="17" ht="12.75">
      <c r="A17" s="2" t="s">
        <v>79</v>
      </c>
    </row>
    <row r="18" ht="12.75">
      <c r="A18" s="3" t="s">
        <v>6</v>
      </c>
    </row>
    <row r="19" ht="12.75">
      <c r="A19" s="3"/>
    </row>
    <row r="20" spans="1:2" ht="12.75">
      <c r="A20" s="2" t="s">
        <v>61</v>
      </c>
      <c r="B20">
        <v>35.2</v>
      </c>
    </row>
    <row r="21" ht="12.75">
      <c r="A21" s="2" t="s">
        <v>7</v>
      </c>
    </row>
    <row r="22" spans="1:15" ht="12.75">
      <c r="A22" s="2" t="s">
        <v>8</v>
      </c>
      <c r="B22" s="7">
        <f>0.65/152*2*52*10000</f>
        <v>4447.368421052632</v>
      </c>
      <c r="C22" s="7">
        <f>0.5/152*2*52*10000</f>
        <v>3421.052631578947</v>
      </c>
      <c r="D22" s="7">
        <f>0.81/152*2*52*10000</f>
        <v>5542.105263157895</v>
      </c>
      <c r="E22" s="7">
        <f>0.42/152*2*52*10000</f>
        <v>2873.6842105263154</v>
      </c>
      <c r="F22" s="7">
        <f>0.14/152*2*52*10000</f>
        <v>957.8947368421053</v>
      </c>
      <c r="G22" s="7">
        <f>0.48/152*2*52*10000</f>
        <v>3284.2105263157896</v>
      </c>
      <c r="H22" s="7">
        <f>0.11/152*2*52*10000</f>
        <v>752.6315789473686</v>
      </c>
      <c r="I22" s="7">
        <f>0.17/152*2*52*10000</f>
        <v>1163.1578947368423</v>
      </c>
      <c r="J22" s="7">
        <f>0.35/152*2*52*10000</f>
        <v>2394.736842105263</v>
      </c>
      <c r="K22" s="7">
        <f>0.18/152*2*52*10000</f>
        <v>1231.5789473684208</v>
      </c>
      <c r="L22" s="7">
        <f>0.25/152*2*52*10000</f>
        <v>1710.5263157894735</v>
      </c>
      <c r="M22" s="7">
        <f>0.39/152*2*52*10000</f>
        <v>2668.4210526315787</v>
      </c>
      <c r="N22" s="7">
        <f>0.42/152*2*52*10000</f>
        <v>2873.6842105263154</v>
      </c>
      <c r="O22" s="7">
        <f>0.53/152*2*52*10000</f>
        <v>3626.315789473684</v>
      </c>
    </row>
    <row r="23" spans="1:2" ht="12.75">
      <c r="A23" s="2" t="s">
        <v>9</v>
      </c>
      <c r="B23">
        <v>42.3</v>
      </c>
    </row>
    <row r="24" spans="1:2" ht="12.75">
      <c r="A24" s="2" t="s">
        <v>10</v>
      </c>
      <c r="B24">
        <v>20</v>
      </c>
    </row>
    <row r="25" ht="12.75">
      <c r="A25" s="2" t="s">
        <v>11</v>
      </c>
    </row>
    <row r="26" ht="12.75">
      <c r="A26" s="2" t="s">
        <v>12</v>
      </c>
    </row>
    <row r="27" ht="12.75">
      <c r="A27" s="2" t="s">
        <v>13</v>
      </c>
    </row>
    <row r="28" ht="12.75">
      <c r="A28" s="2" t="s">
        <v>14</v>
      </c>
    </row>
    <row r="29" ht="12.75">
      <c r="A29" s="2" t="s">
        <v>15</v>
      </c>
    </row>
    <row r="30" ht="12.75">
      <c r="A30" s="2" t="s">
        <v>16</v>
      </c>
    </row>
    <row r="31" ht="12.75">
      <c r="A31" s="2" t="s">
        <v>17</v>
      </c>
    </row>
    <row r="32" spans="1:2" ht="12.75">
      <c r="A32" s="2" t="s">
        <v>18</v>
      </c>
      <c r="B32">
        <v>530</v>
      </c>
    </row>
    <row r="33" ht="12.75">
      <c r="A33" s="2" t="s">
        <v>19</v>
      </c>
    </row>
    <row r="34" spans="1:2" ht="12.75">
      <c r="A34" s="2" t="s">
        <v>20</v>
      </c>
      <c r="B34">
        <v>60</v>
      </c>
    </row>
    <row r="35" ht="12.75">
      <c r="A35" s="2" t="s">
        <v>21</v>
      </c>
    </row>
    <row r="36" ht="12.75">
      <c r="A36" s="2" t="s">
        <v>22</v>
      </c>
    </row>
    <row r="37" ht="12.75">
      <c r="A37" s="2" t="s">
        <v>65</v>
      </c>
    </row>
    <row r="38" ht="12.75">
      <c r="A38" s="2" t="s">
        <v>66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62</v>
      </c>
    </row>
    <row r="44" ht="12.75">
      <c r="A44" s="2" t="s">
        <v>27</v>
      </c>
    </row>
    <row r="45" ht="12.75">
      <c r="A45" s="2" t="s">
        <v>28</v>
      </c>
    </row>
    <row r="46" ht="12.75">
      <c r="A46" s="2" t="s">
        <v>29</v>
      </c>
    </row>
    <row r="47" spans="1:2" ht="12.75">
      <c r="A47" s="2" t="s">
        <v>30</v>
      </c>
      <c r="B47">
        <v>200</v>
      </c>
    </row>
    <row r="48" spans="1:2" ht="12.75">
      <c r="A48" s="2" t="s">
        <v>31</v>
      </c>
      <c r="B48">
        <v>12.9</v>
      </c>
    </row>
    <row r="49" spans="1:2" ht="12.75">
      <c r="A49" s="2" t="s">
        <v>32</v>
      </c>
      <c r="B49">
        <v>30.3</v>
      </c>
    </row>
    <row r="50" ht="12.75">
      <c r="A50" s="2" t="s">
        <v>33</v>
      </c>
    </row>
    <row r="51" spans="1:2" ht="12.75">
      <c r="A51" s="2" t="s">
        <v>34</v>
      </c>
      <c r="B51">
        <v>20.4</v>
      </c>
    </row>
    <row r="52" spans="1:2" ht="12.75">
      <c r="A52" s="2" t="s">
        <v>35</v>
      </c>
      <c r="B52">
        <v>6.31</v>
      </c>
    </row>
    <row r="53" spans="1:2" ht="12.75">
      <c r="A53" s="2" t="s">
        <v>36</v>
      </c>
      <c r="B53">
        <v>1.18</v>
      </c>
    </row>
    <row r="54" ht="12.75">
      <c r="A54" s="2" t="s">
        <v>37</v>
      </c>
    </row>
    <row r="55" spans="1:2" ht="12.75">
      <c r="A55" s="2" t="s">
        <v>38</v>
      </c>
      <c r="B55">
        <v>1.22</v>
      </c>
    </row>
    <row r="56" ht="12.75">
      <c r="A56" s="2" t="s">
        <v>39</v>
      </c>
    </row>
    <row r="57" ht="12.75">
      <c r="A57" s="2" t="s">
        <v>40</v>
      </c>
    </row>
    <row r="58" ht="12.75">
      <c r="A58" s="2" t="s">
        <v>41</v>
      </c>
    </row>
    <row r="59" ht="12.75">
      <c r="A59" s="2" t="s">
        <v>42</v>
      </c>
    </row>
    <row r="60" spans="1:2" ht="12.75">
      <c r="A60" s="2" t="s">
        <v>43</v>
      </c>
      <c r="B60">
        <v>3.35</v>
      </c>
    </row>
    <row r="61" spans="1:2" ht="12.75">
      <c r="A61" s="2" t="s">
        <v>44</v>
      </c>
      <c r="B61">
        <v>0.51</v>
      </c>
    </row>
    <row r="62" spans="1:2" ht="12.75">
      <c r="A62" s="2" t="s">
        <v>45</v>
      </c>
      <c r="B62">
        <v>2.64</v>
      </c>
    </row>
    <row r="63" spans="1:2" ht="12.75">
      <c r="A63" s="2" t="s">
        <v>46</v>
      </c>
      <c r="B63">
        <v>0.71</v>
      </c>
    </row>
    <row r="64" ht="12.75">
      <c r="A64" s="2" t="s">
        <v>47</v>
      </c>
    </row>
    <row r="65" ht="12.75">
      <c r="A65" s="2" t="s">
        <v>48</v>
      </c>
    </row>
    <row r="66" ht="12.75">
      <c r="A66" s="2" t="s">
        <v>49</v>
      </c>
    </row>
    <row r="67" ht="12.75">
      <c r="A67" s="2" t="s">
        <v>50</v>
      </c>
    </row>
    <row r="68" ht="12.75">
      <c r="A68" s="2" t="s">
        <v>64</v>
      </c>
    </row>
    <row r="69" ht="12.75">
      <c r="A69" s="2" t="s">
        <v>51</v>
      </c>
    </row>
    <row r="70" spans="1:2" ht="12.75">
      <c r="A70" s="2" t="s">
        <v>52</v>
      </c>
      <c r="B70">
        <v>0.9</v>
      </c>
    </row>
    <row r="71" ht="12.75">
      <c r="A71" s="2" t="s">
        <v>53</v>
      </c>
    </row>
    <row r="72" ht="12.75">
      <c r="A72" s="3" t="s">
        <v>199</v>
      </c>
    </row>
    <row r="73" ht="12.75">
      <c r="A73" s="3"/>
    </row>
    <row r="74" ht="12.75">
      <c r="A74" s="4" t="s">
        <v>158</v>
      </c>
    </row>
    <row r="75" ht="12.75">
      <c r="A75" s="2" t="s">
        <v>72</v>
      </c>
    </row>
    <row r="76" ht="12.75">
      <c r="A76" s="2" t="s">
        <v>67</v>
      </c>
    </row>
    <row r="77" ht="12.75">
      <c r="A77" s="2" t="s">
        <v>68</v>
      </c>
    </row>
    <row r="78" ht="12.75">
      <c r="A78" s="2" t="s">
        <v>69</v>
      </c>
    </row>
    <row r="80" ht="12.75">
      <c r="A80" s="2" t="s">
        <v>74</v>
      </c>
    </row>
    <row r="81" ht="12.75">
      <c r="A81" s="2" t="s">
        <v>70</v>
      </c>
    </row>
    <row r="82" ht="12.75">
      <c r="A82" s="2" t="s">
        <v>73</v>
      </c>
    </row>
    <row r="83" ht="12.75">
      <c r="A83" s="2" t="s">
        <v>71</v>
      </c>
    </row>
    <row r="84" ht="12.75">
      <c r="A84" s="2"/>
    </row>
    <row r="85" ht="12.75">
      <c r="A85" s="2" t="s">
        <v>77</v>
      </c>
    </row>
    <row r="86" ht="12.75">
      <c r="A86" s="2" t="s">
        <v>78</v>
      </c>
    </row>
    <row r="87" ht="12.75">
      <c r="A87" s="2" t="s">
        <v>76</v>
      </c>
    </row>
    <row r="88" ht="12.75">
      <c r="A88" s="2" t="s">
        <v>75</v>
      </c>
    </row>
    <row r="90" ht="12.75">
      <c r="A90" s="2" t="s">
        <v>151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93"/>
  <sheetViews>
    <sheetView workbookViewId="0" topLeftCell="A5">
      <pane ySplit="1020" topLeftCell="BM1" activePane="bottomLeft" state="split"/>
      <selection pane="topLeft" activeCell="A5" sqref="A5"/>
      <selection pane="bottomLeft" activeCell="I29" sqref="I29"/>
    </sheetView>
  </sheetViews>
  <sheetFormatPr defaultColWidth="9.140625" defaultRowHeight="12.75"/>
  <cols>
    <col min="1" max="1" width="8.7109375" style="0" customWidth="1"/>
    <col min="2" max="34" width="9.140625" style="6" customWidth="1"/>
  </cols>
  <sheetData>
    <row r="1" ht="13.5">
      <c r="A1" s="5" t="s">
        <v>92</v>
      </c>
    </row>
    <row r="2" spans="1:34" s="2" customFormat="1" ht="12.75">
      <c r="A2" s="1"/>
      <c r="B2" s="26" t="s">
        <v>183</v>
      </c>
      <c r="C2" s="26" t="s">
        <v>183</v>
      </c>
      <c r="D2" s="26" t="s">
        <v>183</v>
      </c>
      <c r="E2" s="26" t="s">
        <v>183</v>
      </c>
      <c r="F2" s="26" t="s">
        <v>183</v>
      </c>
      <c r="G2" s="26" t="s">
        <v>183</v>
      </c>
      <c r="H2" s="26" t="s">
        <v>183</v>
      </c>
      <c r="I2" s="26" t="s">
        <v>183</v>
      </c>
      <c r="J2" s="26" t="s">
        <v>183</v>
      </c>
      <c r="K2" s="26" t="s">
        <v>183</v>
      </c>
      <c r="L2" s="26"/>
      <c r="M2" s="26" t="s">
        <v>184</v>
      </c>
      <c r="N2" s="26" t="s">
        <v>184</v>
      </c>
      <c r="O2" s="26" t="s">
        <v>184</v>
      </c>
      <c r="P2" s="26" t="s">
        <v>185</v>
      </c>
      <c r="Q2" s="26" t="s">
        <v>185</v>
      </c>
      <c r="R2" s="26" t="s">
        <v>185</v>
      </c>
      <c r="S2" s="26" t="s">
        <v>186</v>
      </c>
      <c r="T2" s="26" t="s">
        <v>186</v>
      </c>
      <c r="U2" s="26" t="s">
        <v>186</v>
      </c>
      <c r="V2" s="26" t="s">
        <v>187</v>
      </c>
      <c r="W2" s="26" t="s">
        <v>187</v>
      </c>
      <c r="X2" s="26" t="s">
        <v>187</v>
      </c>
      <c r="Y2" s="26" t="s">
        <v>187</v>
      </c>
      <c r="Z2" s="26"/>
      <c r="AA2" s="26" t="s">
        <v>184</v>
      </c>
      <c r="AB2" s="26" t="s">
        <v>184</v>
      </c>
      <c r="AC2" s="26" t="s">
        <v>185</v>
      </c>
      <c r="AD2" s="26" t="s">
        <v>186</v>
      </c>
      <c r="AE2" s="26" t="s">
        <v>187</v>
      </c>
      <c r="AF2" s="12"/>
      <c r="AG2" s="6" t="s">
        <v>180</v>
      </c>
      <c r="AH2" s="6" t="s">
        <v>180</v>
      </c>
    </row>
    <row r="3" spans="1:34" ht="12.75">
      <c r="A3" s="3" t="s">
        <v>0</v>
      </c>
      <c r="B3" s="6">
        <v>1</v>
      </c>
      <c r="C3" s="6">
        <v>2</v>
      </c>
      <c r="D3" s="6">
        <v>2</v>
      </c>
      <c r="E3" s="6">
        <v>2</v>
      </c>
      <c r="F3" s="6">
        <v>2</v>
      </c>
      <c r="G3" s="6">
        <v>2</v>
      </c>
      <c r="H3" s="6">
        <v>2</v>
      </c>
      <c r="I3" s="6">
        <v>2</v>
      </c>
      <c r="J3" s="6">
        <v>3</v>
      </c>
      <c r="K3" s="6">
        <v>4</v>
      </c>
      <c r="M3" s="6">
        <v>2</v>
      </c>
      <c r="N3" s="6">
        <v>2</v>
      </c>
      <c r="O3" s="6">
        <v>2</v>
      </c>
      <c r="P3" s="6">
        <v>2</v>
      </c>
      <c r="Q3" s="6">
        <v>2</v>
      </c>
      <c r="R3" s="6">
        <v>2</v>
      </c>
      <c r="S3" s="6">
        <v>2</v>
      </c>
      <c r="T3" s="6">
        <v>2</v>
      </c>
      <c r="U3" s="6">
        <v>2</v>
      </c>
      <c r="V3" s="6">
        <v>2</v>
      </c>
      <c r="W3" s="6">
        <v>2</v>
      </c>
      <c r="X3" s="6">
        <v>2</v>
      </c>
      <c r="Y3" s="6">
        <v>2</v>
      </c>
      <c r="AA3" s="27">
        <v>5</v>
      </c>
      <c r="AB3" s="27">
        <v>5</v>
      </c>
      <c r="AC3" s="27">
        <v>5</v>
      </c>
      <c r="AD3" s="27">
        <v>5</v>
      </c>
      <c r="AE3" s="27">
        <v>5</v>
      </c>
      <c r="AF3" s="27"/>
      <c r="AG3" s="27">
        <v>2</v>
      </c>
      <c r="AH3" s="27">
        <v>5</v>
      </c>
    </row>
    <row r="4" spans="1:34" ht="12.75">
      <c r="A4" s="3" t="s">
        <v>1</v>
      </c>
      <c r="B4" s="6" t="s">
        <v>93</v>
      </c>
      <c r="C4" s="6">
        <v>35.3</v>
      </c>
      <c r="D4" s="6">
        <v>40.2</v>
      </c>
      <c r="E4" s="6">
        <v>40.2</v>
      </c>
      <c r="F4" s="6">
        <v>34.5</v>
      </c>
      <c r="G4" s="6">
        <v>41.3</v>
      </c>
      <c r="H4" s="6">
        <v>48.9</v>
      </c>
      <c r="I4" s="6" t="s">
        <v>94</v>
      </c>
      <c r="J4" s="6">
        <v>50</v>
      </c>
      <c r="K4" s="6" t="s">
        <v>95</v>
      </c>
      <c r="M4" s="12">
        <v>27.9</v>
      </c>
      <c r="N4" s="12">
        <v>27.3</v>
      </c>
      <c r="O4" s="12">
        <v>28.8</v>
      </c>
      <c r="P4" s="12">
        <v>28.3</v>
      </c>
      <c r="Q4" s="12">
        <v>27.7</v>
      </c>
      <c r="R4" s="12">
        <v>30.5</v>
      </c>
      <c r="S4" s="12">
        <v>27.3</v>
      </c>
      <c r="T4" s="12">
        <v>26.9</v>
      </c>
      <c r="U4" s="12">
        <v>33.3</v>
      </c>
      <c r="V4" s="12">
        <v>32.4</v>
      </c>
      <c r="W4" s="13">
        <v>34.1</v>
      </c>
      <c r="X4" s="14">
        <v>37.3</v>
      </c>
      <c r="Y4" s="14">
        <v>38.8</v>
      </c>
      <c r="AA4" s="12">
        <v>27.9</v>
      </c>
      <c r="AB4" s="12">
        <v>27.3</v>
      </c>
      <c r="AC4" s="12">
        <v>28.8</v>
      </c>
      <c r="AD4" s="12">
        <v>28.3</v>
      </c>
      <c r="AE4" s="12">
        <v>27.7</v>
      </c>
      <c r="AF4" s="12"/>
      <c r="AG4" s="12">
        <v>641</v>
      </c>
      <c r="AH4" s="12" t="s">
        <v>181</v>
      </c>
    </row>
    <row r="5" spans="1:34" ht="12.75">
      <c r="A5" s="3" t="s">
        <v>96</v>
      </c>
      <c r="C5" s="6" t="s">
        <v>97</v>
      </c>
      <c r="D5" s="6" t="s">
        <v>98</v>
      </c>
      <c r="E5" s="6" t="s">
        <v>99</v>
      </c>
      <c r="F5" s="6" t="s">
        <v>100</v>
      </c>
      <c r="G5" s="6" t="s">
        <v>101</v>
      </c>
      <c r="H5" s="6" t="s">
        <v>102</v>
      </c>
      <c r="M5" s="18" t="s">
        <v>179</v>
      </c>
      <c r="N5" s="18" t="s">
        <v>175</v>
      </c>
      <c r="O5" s="18" t="s">
        <v>176</v>
      </c>
      <c r="P5" s="18">
        <v>38869</v>
      </c>
      <c r="Q5" s="18">
        <v>38991</v>
      </c>
      <c r="R5" s="18">
        <v>39052</v>
      </c>
      <c r="S5" s="18">
        <v>38899</v>
      </c>
      <c r="T5" s="18">
        <v>38961</v>
      </c>
      <c r="U5" s="18">
        <v>39052</v>
      </c>
      <c r="V5" s="18">
        <v>38899</v>
      </c>
      <c r="W5" s="19">
        <v>38900</v>
      </c>
      <c r="X5" s="20" t="s">
        <v>177</v>
      </c>
      <c r="Y5" s="20" t="s">
        <v>178</v>
      </c>
      <c r="AA5" s="12">
        <v>17</v>
      </c>
      <c r="AB5" s="12">
        <v>18</v>
      </c>
      <c r="AC5" s="12">
        <v>13</v>
      </c>
      <c r="AD5" s="12">
        <v>20</v>
      </c>
      <c r="AE5" s="12">
        <v>8</v>
      </c>
      <c r="AF5" s="12"/>
      <c r="AG5" s="12" t="s">
        <v>94</v>
      </c>
      <c r="AH5" s="12" t="s">
        <v>94</v>
      </c>
    </row>
    <row r="6" spans="1:34" ht="12.75">
      <c r="A6" s="3" t="s">
        <v>103</v>
      </c>
      <c r="B6" s="6" t="s">
        <v>104</v>
      </c>
      <c r="C6" s="6" t="s">
        <v>105</v>
      </c>
      <c r="D6" s="6" t="s">
        <v>105</v>
      </c>
      <c r="E6" s="6" t="s">
        <v>105</v>
      </c>
      <c r="F6" s="6" t="s">
        <v>105</v>
      </c>
      <c r="G6" s="6" t="s">
        <v>105</v>
      </c>
      <c r="H6" s="6" t="s">
        <v>105</v>
      </c>
      <c r="I6" s="6" t="s">
        <v>105</v>
      </c>
      <c r="J6" s="6" t="s">
        <v>104</v>
      </c>
      <c r="M6" s="6" t="s">
        <v>105</v>
      </c>
      <c r="N6" s="6" t="s">
        <v>105</v>
      </c>
      <c r="O6" s="6" t="s">
        <v>105</v>
      </c>
      <c r="P6" s="6" t="s">
        <v>105</v>
      </c>
      <c r="Q6" s="6" t="s">
        <v>105</v>
      </c>
      <c r="R6" s="6" t="s">
        <v>105</v>
      </c>
      <c r="S6" s="6" t="s">
        <v>105</v>
      </c>
      <c r="T6" s="6" t="s">
        <v>105</v>
      </c>
      <c r="U6" s="6" t="s">
        <v>105</v>
      </c>
      <c r="V6" s="6" t="s">
        <v>105</v>
      </c>
      <c r="W6" s="6" t="s">
        <v>105</v>
      </c>
      <c r="X6" s="6" t="s">
        <v>105</v>
      </c>
      <c r="Y6" s="6" t="s">
        <v>105</v>
      </c>
      <c r="AA6" s="12" t="s">
        <v>182</v>
      </c>
      <c r="AB6" s="12" t="s">
        <v>182</v>
      </c>
      <c r="AC6" s="12" t="s">
        <v>182</v>
      </c>
      <c r="AD6" s="12" t="s">
        <v>182</v>
      </c>
      <c r="AE6" s="12" t="s">
        <v>182</v>
      </c>
      <c r="AF6" s="12"/>
      <c r="AG6" s="12" t="s">
        <v>182</v>
      </c>
      <c r="AH6" s="12" t="s">
        <v>182</v>
      </c>
    </row>
    <row r="7" ht="12.75">
      <c r="A7" s="3"/>
    </row>
    <row r="8" spans="1:34" ht="12.75">
      <c r="A8" s="2" t="s">
        <v>60</v>
      </c>
      <c r="B8" s="6">
        <v>44.5</v>
      </c>
      <c r="C8" s="6">
        <v>45</v>
      </c>
      <c r="D8" s="6">
        <v>45.3</v>
      </c>
      <c r="E8" s="6">
        <v>45.2</v>
      </c>
      <c r="F8" s="6">
        <v>45.3</v>
      </c>
      <c r="G8" s="6">
        <v>44.6</v>
      </c>
      <c r="H8" s="6">
        <v>45.2</v>
      </c>
      <c r="I8" s="6">
        <v>45.1</v>
      </c>
      <c r="J8" s="6">
        <v>45.2</v>
      </c>
      <c r="K8" s="6">
        <v>44.08</v>
      </c>
      <c r="M8" s="15">
        <v>45.3</v>
      </c>
      <c r="N8" s="15">
        <v>45</v>
      </c>
      <c r="O8" s="15">
        <v>45.7</v>
      </c>
      <c r="P8" s="15">
        <v>45.8</v>
      </c>
      <c r="Q8" s="15">
        <v>45.6</v>
      </c>
      <c r="R8" s="15">
        <v>45.7</v>
      </c>
      <c r="S8" s="15">
        <v>45.8</v>
      </c>
      <c r="T8" s="15">
        <v>45.4</v>
      </c>
      <c r="U8" s="15">
        <v>44.9</v>
      </c>
      <c r="V8" s="15"/>
      <c r="W8" s="16"/>
      <c r="X8" s="17"/>
      <c r="Y8" s="17"/>
      <c r="AA8" s="15">
        <v>45.9</v>
      </c>
      <c r="AB8" s="15">
        <v>45.3</v>
      </c>
      <c r="AC8" s="15">
        <v>45.3</v>
      </c>
      <c r="AD8" s="15">
        <v>45.3</v>
      </c>
      <c r="AE8" s="15">
        <v>45.7</v>
      </c>
      <c r="AF8" s="15"/>
      <c r="AG8" s="15">
        <v>45.3</v>
      </c>
      <c r="AH8" s="15">
        <v>45.6</v>
      </c>
    </row>
    <row r="9" spans="1:34" ht="12.75">
      <c r="A9" s="2" t="s">
        <v>55</v>
      </c>
      <c r="B9" s="6">
        <v>3.43</v>
      </c>
      <c r="C9" s="6">
        <v>3.34</v>
      </c>
      <c r="D9" s="6">
        <v>3.33</v>
      </c>
      <c r="E9" s="6">
        <v>3.34</v>
      </c>
      <c r="F9" s="6">
        <v>2.99</v>
      </c>
      <c r="G9" s="6">
        <v>3.28</v>
      </c>
      <c r="H9" s="6">
        <v>3.13</v>
      </c>
      <c r="I9" s="6">
        <v>3.23</v>
      </c>
      <c r="J9" s="6">
        <v>3.38</v>
      </c>
      <c r="K9" s="6">
        <v>4.18</v>
      </c>
      <c r="M9" s="15">
        <v>2.98</v>
      </c>
      <c r="N9" s="15">
        <v>3.33</v>
      </c>
      <c r="O9" s="15">
        <v>2.65</v>
      </c>
      <c r="P9" s="15">
        <v>3.23</v>
      </c>
      <c r="Q9" s="15">
        <v>3.19</v>
      </c>
      <c r="R9" s="15">
        <v>3.22</v>
      </c>
      <c r="S9" s="15">
        <v>2.81</v>
      </c>
      <c r="T9" s="15">
        <v>2.74</v>
      </c>
      <c r="U9" s="15">
        <v>2.77</v>
      </c>
      <c r="V9" s="15"/>
      <c r="W9" s="16"/>
      <c r="X9" s="17"/>
      <c r="Y9" s="17"/>
      <c r="AA9" s="15">
        <v>2.94</v>
      </c>
      <c r="AB9" s="15">
        <v>3.27</v>
      </c>
      <c r="AC9" s="15">
        <v>3.2</v>
      </c>
      <c r="AD9" s="15">
        <v>3.23</v>
      </c>
      <c r="AE9" s="15">
        <v>3.26</v>
      </c>
      <c r="AF9" s="15"/>
      <c r="AG9" s="15">
        <v>3.11</v>
      </c>
      <c r="AH9" s="15">
        <v>3.17</v>
      </c>
    </row>
    <row r="10" spans="1:34" ht="12.75">
      <c r="A10" s="2" t="s">
        <v>56</v>
      </c>
      <c r="B10" s="6">
        <v>10.13</v>
      </c>
      <c r="C10" s="6">
        <v>9.84</v>
      </c>
      <c r="D10" s="6">
        <v>10.18</v>
      </c>
      <c r="E10" s="6">
        <v>10.48</v>
      </c>
      <c r="F10" s="6">
        <v>9.63</v>
      </c>
      <c r="G10" s="6">
        <v>8.98</v>
      </c>
      <c r="H10" s="6">
        <v>10.2</v>
      </c>
      <c r="I10" s="6">
        <v>9.9</v>
      </c>
      <c r="J10" s="6">
        <v>10</v>
      </c>
      <c r="K10" s="6">
        <v>14.52</v>
      </c>
      <c r="M10" s="15">
        <v>10.4</v>
      </c>
      <c r="N10" s="15">
        <v>9.35</v>
      </c>
      <c r="O10" s="15">
        <v>9.76</v>
      </c>
      <c r="P10" s="15">
        <v>9.5</v>
      </c>
      <c r="Q10" s="15">
        <v>9.78</v>
      </c>
      <c r="R10" s="15">
        <v>9.16</v>
      </c>
      <c r="S10" s="15">
        <v>10.67</v>
      </c>
      <c r="T10" s="15">
        <v>9.37</v>
      </c>
      <c r="U10" s="15">
        <v>9.37</v>
      </c>
      <c r="V10" s="15"/>
      <c r="W10" s="16"/>
      <c r="X10" s="17"/>
      <c r="Y10" s="17"/>
      <c r="AA10" s="15">
        <v>9.45</v>
      </c>
      <c r="AB10" s="15">
        <v>9.95</v>
      </c>
      <c r="AC10" s="15">
        <v>10.07</v>
      </c>
      <c r="AD10" s="15">
        <v>9.52</v>
      </c>
      <c r="AE10" s="15">
        <v>9.65</v>
      </c>
      <c r="AF10" s="15"/>
      <c r="AG10" s="15">
        <v>9.79</v>
      </c>
      <c r="AH10" s="15">
        <v>9.76</v>
      </c>
    </row>
    <row r="11" spans="1:34" ht="12.75">
      <c r="A11" s="2" t="s">
        <v>106</v>
      </c>
      <c r="C11" s="6">
        <v>0.26</v>
      </c>
      <c r="D11" s="6">
        <v>0.22</v>
      </c>
      <c r="E11" s="6">
        <v>0.26</v>
      </c>
      <c r="F11" s="6">
        <v>0.33</v>
      </c>
      <c r="G11" s="6">
        <v>0.32</v>
      </c>
      <c r="H11" s="6">
        <v>0.33</v>
      </c>
      <c r="I11" s="6">
        <v>0.29</v>
      </c>
      <c r="J11" s="6">
        <v>0.19</v>
      </c>
      <c r="K11" s="6">
        <v>0.16</v>
      </c>
      <c r="M11" s="15">
        <v>0.29</v>
      </c>
      <c r="N11" s="15">
        <v>0.3</v>
      </c>
      <c r="O11" s="15">
        <v>0.36</v>
      </c>
      <c r="P11" s="15">
        <v>0.31</v>
      </c>
      <c r="Q11" s="15">
        <v>0.3</v>
      </c>
      <c r="R11" s="15">
        <v>0.31</v>
      </c>
      <c r="S11" s="15">
        <v>0.33</v>
      </c>
      <c r="T11" s="15">
        <v>0.38</v>
      </c>
      <c r="U11" s="15">
        <v>0.42</v>
      </c>
      <c r="V11" s="15">
        <v>0.23</v>
      </c>
      <c r="W11" s="16">
        <v>0.33</v>
      </c>
      <c r="X11" s="17">
        <v>0.31</v>
      </c>
      <c r="Y11" s="17">
        <v>0.28</v>
      </c>
      <c r="AA11" s="15">
        <v>0.32</v>
      </c>
      <c r="AB11" s="15">
        <v>0.3</v>
      </c>
      <c r="AC11" s="15">
        <v>0.31</v>
      </c>
      <c r="AD11" s="15">
        <v>0.36</v>
      </c>
      <c r="AE11" s="15">
        <v>0.33</v>
      </c>
      <c r="AF11" s="15"/>
      <c r="AG11" s="15">
        <v>0.31</v>
      </c>
      <c r="AH11" s="15">
        <v>0.32</v>
      </c>
    </row>
    <row r="12" spans="1:34" ht="12.75">
      <c r="A12" s="2" t="s">
        <v>2</v>
      </c>
      <c r="B12" s="6">
        <v>21.69</v>
      </c>
      <c r="C12" s="6">
        <v>22.9</v>
      </c>
      <c r="D12" s="6">
        <v>22.8</v>
      </c>
      <c r="E12" s="6">
        <v>21.9</v>
      </c>
      <c r="F12" s="6">
        <v>21.7</v>
      </c>
      <c r="G12" s="6">
        <v>23.3</v>
      </c>
      <c r="H12" s="6">
        <v>21.6</v>
      </c>
      <c r="I12" s="6">
        <v>22.3</v>
      </c>
      <c r="J12" s="6">
        <v>23.2</v>
      </c>
      <c r="K12" s="6">
        <v>18</v>
      </c>
      <c r="M12" s="15">
        <v>22.7</v>
      </c>
      <c r="N12" s="15">
        <v>23.1</v>
      </c>
      <c r="O12" s="15">
        <v>21.5</v>
      </c>
      <c r="P12" s="15">
        <v>21.8</v>
      </c>
      <c r="Q12" s="15">
        <v>21.7</v>
      </c>
      <c r="R12" s="15">
        <v>21.9</v>
      </c>
      <c r="S12" s="15">
        <v>20.9</v>
      </c>
      <c r="T12" s="15">
        <v>21.8</v>
      </c>
      <c r="U12" s="15">
        <v>22.8</v>
      </c>
      <c r="V12" s="15">
        <v>21.8</v>
      </c>
      <c r="W12" s="16">
        <v>22.6</v>
      </c>
      <c r="X12" s="17">
        <v>22.3</v>
      </c>
      <c r="Y12" s="17">
        <v>22.8</v>
      </c>
      <c r="AA12" s="15">
        <v>22.1</v>
      </c>
      <c r="AB12" s="15">
        <v>22</v>
      </c>
      <c r="AC12" s="15">
        <v>22</v>
      </c>
      <c r="AD12" s="15">
        <v>22.1</v>
      </c>
      <c r="AE12" s="15">
        <v>21.7</v>
      </c>
      <c r="AF12" s="15"/>
      <c r="AG12" s="15">
        <v>22.2</v>
      </c>
      <c r="AH12" s="15">
        <v>21.9</v>
      </c>
    </row>
    <row r="13" spans="1:34" ht="12.75">
      <c r="A13" s="2" t="s">
        <v>3</v>
      </c>
      <c r="B13" s="6">
        <v>0.28</v>
      </c>
      <c r="C13" s="6">
        <v>0.28</v>
      </c>
      <c r="D13" s="6">
        <v>0.3</v>
      </c>
      <c r="E13" s="6">
        <v>0.29</v>
      </c>
      <c r="F13" s="6">
        <v>0.28</v>
      </c>
      <c r="G13" s="6">
        <v>0.34</v>
      </c>
      <c r="H13" s="6">
        <v>0.32</v>
      </c>
      <c r="I13" s="6">
        <v>0.3</v>
      </c>
      <c r="J13" s="6">
        <v>0.23</v>
      </c>
      <c r="K13" s="6">
        <v>0.22</v>
      </c>
      <c r="M13" s="15">
        <v>0.26</v>
      </c>
      <c r="N13" s="15">
        <v>0.28</v>
      </c>
      <c r="O13" s="15">
        <v>0.28</v>
      </c>
      <c r="P13" s="15">
        <v>0.28</v>
      </c>
      <c r="Q13" s="15">
        <v>0.28</v>
      </c>
      <c r="R13" s="15">
        <v>0.29</v>
      </c>
      <c r="S13" s="15">
        <v>0.25</v>
      </c>
      <c r="T13" s="15">
        <v>0.28</v>
      </c>
      <c r="U13" s="15">
        <v>0.27</v>
      </c>
      <c r="V13" s="15"/>
      <c r="W13" s="16"/>
      <c r="X13" s="17"/>
      <c r="Y13" s="17"/>
      <c r="AA13" s="15">
        <v>0.31</v>
      </c>
      <c r="AB13" s="15">
        <v>0.29</v>
      </c>
      <c r="AC13" s="15">
        <v>0.3</v>
      </c>
      <c r="AD13" s="15">
        <v>0.3</v>
      </c>
      <c r="AE13" s="15">
        <v>0.31</v>
      </c>
      <c r="AF13" s="15"/>
      <c r="AG13" s="15">
        <v>0.29</v>
      </c>
      <c r="AH13" s="15">
        <v>0.31</v>
      </c>
    </row>
    <row r="14" spans="1:34" ht="12.75">
      <c r="A14" s="2" t="s">
        <v>5</v>
      </c>
      <c r="B14" s="6">
        <v>5.58</v>
      </c>
      <c r="C14" s="6">
        <v>5.87</v>
      </c>
      <c r="D14" s="6">
        <v>5.46</v>
      </c>
      <c r="E14" s="6">
        <v>5.69</v>
      </c>
      <c r="F14" s="6">
        <v>7.17</v>
      </c>
      <c r="G14" s="6">
        <v>7.11</v>
      </c>
      <c r="H14" s="6">
        <v>6.68</v>
      </c>
      <c r="I14" s="6">
        <v>6.34</v>
      </c>
      <c r="J14" s="6">
        <v>5.99</v>
      </c>
      <c r="K14" s="6">
        <v>5.41</v>
      </c>
      <c r="M14" s="15">
        <v>5.76</v>
      </c>
      <c r="N14" s="15">
        <v>6.56</v>
      </c>
      <c r="O14" s="15">
        <v>7.49</v>
      </c>
      <c r="P14" s="15">
        <v>6.72</v>
      </c>
      <c r="Q14" s="15">
        <v>6.45</v>
      </c>
      <c r="R14" s="15">
        <v>7.1</v>
      </c>
      <c r="S14" s="15">
        <v>6.3</v>
      </c>
      <c r="T14" s="15">
        <v>7.93</v>
      </c>
      <c r="U14" s="15">
        <v>7.74</v>
      </c>
      <c r="V14" s="15"/>
      <c r="W14" s="16"/>
      <c r="X14" s="17"/>
      <c r="Y14" s="17"/>
      <c r="AA14" s="15">
        <v>7.19</v>
      </c>
      <c r="AB14" s="15">
        <v>6.84</v>
      </c>
      <c r="AC14" s="15">
        <v>6.84</v>
      </c>
      <c r="AD14" s="15">
        <v>7.71</v>
      </c>
      <c r="AE14" s="15">
        <v>7.25</v>
      </c>
      <c r="AF14" s="15"/>
      <c r="AG14" s="15">
        <v>6.63</v>
      </c>
      <c r="AH14" s="15">
        <v>7.02</v>
      </c>
    </row>
    <row r="15" spans="1:34" ht="12.75">
      <c r="A15" s="2" t="s">
        <v>4</v>
      </c>
      <c r="B15" s="6">
        <v>11.23</v>
      </c>
      <c r="C15" s="6">
        <v>11.1</v>
      </c>
      <c r="D15" s="6">
        <v>11.2</v>
      </c>
      <c r="E15" s="6">
        <v>11.4</v>
      </c>
      <c r="F15" s="6">
        <v>11.1</v>
      </c>
      <c r="G15" s="6">
        <v>10.5</v>
      </c>
      <c r="H15" s="6">
        <v>11.3</v>
      </c>
      <c r="I15" s="6">
        <v>11.1</v>
      </c>
      <c r="J15" s="6">
        <v>11.2</v>
      </c>
      <c r="K15" s="6">
        <v>11.56</v>
      </c>
      <c r="M15" s="15">
        <v>11.2</v>
      </c>
      <c r="N15" s="15">
        <v>10.9</v>
      </c>
      <c r="O15" s="15">
        <v>11.1</v>
      </c>
      <c r="P15" s="15">
        <v>11.1</v>
      </c>
      <c r="Q15" s="15">
        <v>11.4</v>
      </c>
      <c r="R15" s="15">
        <v>11.1</v>
      </c>
      <c r="S15" s="15">
        <v>11.4</v>
      </c>
      <c r="T15" s="15">
        <v>11</v>
      </c>
      <c r="U15" s="15">
        <v>10.5</v>
      </c>
      <c r="V15" s="15"/>
      <c r="W15" s="16"/>
      <c r="X15" s="17"/>
      <c r="Y15" s="17"/>
      <c r="AA15" s="15">
        <v>11.1</v>
      </c>
      <c r="AB15" s="15">
        <v>11.3</v>
      </c>
      <c r="AC15" s="15">
        <v>11.2</v>
      </c>
      <c r="AD15" s="15">
        <v>10.8</v>
      </c>
      <c r="AE15" s="15">
        <v>11.2</v>
      </c>
      <c r="AF15" s="15"/>
      <c r="AG15" s="15">
        <v>11.09</v>
      </c>
      <c r="AH15" s="15">
        <v>11.2</v>
      </c>
    </row>
    <row r="16" spans="1:34" ht="12.75">
      <c r="A16" s="2" t="s">
        <v>57</v>
      </c>
      <c r="B16" s="6">
        <v>0.42</v>
      </c>
      <c r="C16" s="6">
        <v>0.39</v>
      </c>
      <c r="D16" s="6">
        <v>0.42</v>
      </c>
      <c r="E16" s="6">
        <v>0.41</v>
      </c>
      <c r="F16" s="6">
        <v>0.38</v>
      </c>
      <c r="G16" s="6">
        <v>0.36</v>
      </c>
      <c r="H16" s="6">
        <v>0.39</v>
      </c>
      <c r="I16" s="6">
        <v>0.39</v>
      </c>
      <c r="J16" s="6">
        <v>0.33</v>
      </c>
      <c r="K16" s="6">
        <v>0.56</v>
      </c>
      <c r="M16" s="15">
        <v>0.36</v>
      </c>
      <c r="N16" s="15">
        <v>0.36</v>
      </c>
      <c r="O16" s="15">
        <v>0.37</v>
      </c>
      <c r="P16" s="15">
        <v>0.37</v>
      </c>
      <c r="Q16" s="15">
        <v>0.37</v>
      </c>
      <c r="R16" s="15">
        <v>0.37</v>
      </c>
      <c r="S16" s="15">
        <v>0.37</v>
      </c>
      <c r="T16" s="15">
        <v>0.35</v>
      </c>
      <c r="U16" s="15">
        <v>0.35</v>
      </c>
      <c r="V16" s="15">
        <v>0.39</v>
      </c>
      <c r="W16" s="16">
        <v>0.37</v>
      </c>
      <c r="X16" s="17">
        <v>0.38</v>
      </c>
      <c r="Y16" s="17">
        <v>0.37</v>
      </c>
      <c r="AA16" s="15">
        <v>0.35</v>
      </c>
      <c r="AB16" s="15">
        <v>0.38</v>
      </c>
      <c r="AC16" s="15">
        <v>0.35</v>
      </c>
      <c r="AD16" s="15">
        <v>0.33</v>
      </c>
      <c r="AE16" s="15">
        <v>0.33</v>
      </c>
      <c r="AF16" s="15"/>
      <c r="AG16" s="15">
        <v>0.38</v>
      </c>
      <c r="AH16" s="15">
        <v>0.36</v>
      </c>
    </row>
    <row r="17" spans="1:34" ht="12.75">
      <c r="A17" s="2" t="s">
        <v>58</v>
      </c>
      <c r="C17" s="6">
        <v>0.08</v>
      </c>
      <c r="D17" s="6">
        <v>0.09</v>
      </c>
      <c r="E17" s="6">
        <v>0.07</v>
      </c>
      <c r="F17" s="6">
        <v>0.06</v>
      </c>
      <c r="G17" s="6">
        <v>0.07</v>
      </c>
      <c r="H17" s="6">
        <v>0.06</v>
      </c>
      <c r="I17" s="6">
        <v>0.07</v>
      </c>
      <c r="J17" s="6">
        <v>0.11</v>
      </c>
      <c r="K17" s="6">
        <v>0.13</v>
      </c>
      <c r="M17" s="15">
        <v>0.1</v>
      </c>
      <c r="N17" s="15">
        <v>0.08</v>
      </c>
      <c r="O17" s="15">
        <v>0.06</v>
      </c>
      <c r="P17" s="15">
        <v>0.06</v>
      </c>
      <c r="Q17" s="15">
        <v>0.07</v>
      </c>
      <c r="R17" s="15">
        <v>0.06</v>
      </c>
      <c r="S17" s="15">
        <v>0.08</v>
      </c>
      <c r="T17" s="15">
        <v>0.05</v>
      </c>
      <c r="U17" s="15">
        <v>0.06</v>
      </c>
      <c r="V17" s="15"/>
      <c r="W17" s="16"/>
      <c r="X17" s="17"/>
      <c r="Y17" s="17"/>
      <c r="AA17" s="15">
        <v>0.1</v>
      </c>
      <c r="AB17" s="15">
        <v>0.11</v>
      </c>
      <c r="AC17" s="15">
        <v>0.1</v>
      </c>
      <c r="AD17" s="15">
        <v>0.08</v>
      </c>
      <c r="AE17" s="15">
        <v>0.08</v>
      </c>
      <c r="AF17" s="15"/>
      <c r="AG17" s="15">
        <v>0.07</v>
      </c>
      <c r="AH17" s="15">
        <v>0.1</v>
      </c>
    </row>
    <row r="18" spans="1:34" ht="12.75">
      <c r="A18" s="2" t="s">
        <v>59</v>
      </c>
      <c r="B18" s="6">
        <v>0.12</v>
      </c>
      <c r="C18" s="6">
        <v>0.11</v>
      </c>
      <c r="D18" s="6">
        <v>0.11</v>
      </c>
      <c r="E18" s="6">
        <v>0.1</v>
      </c>
      <c r="F18" s="6">
        <v>0.09</v>
      </c>
      <c r="G18" s="6">
        <v>0.08</v>
      </c>
      <c r="H18" s="6">
        <v>0.08</v>
      </c>
      <c r="I18" s="6">
        <v>0.09</v>
      </c>
      <c r="J18" s="6">
        <v>0.12</v>
      </c>
      <c r="K18" s="6">
        <v>0.17</v>
      </c>
      <c r="M18" s="15">
        <v>0.12</v>
      </c>
      <c r="N18" s="15">
        <v>0.13</v>
      </c>
      <c r="O18" s="15">
        <v>0.09</v>
      </c>
      <c r="P18" s="15">
        <v>0.09</v>
      </c>
      <c r="Q18" s="15">
        <v>0.12</v>
      </c>
      <c r="R18" s="15">
        <v>0.11</v>
      </c>
      <c r="S18" s="15">
        <v>0.13</v>
      </c>
      <c r="T18" s="15">
        <v>0.09</v>
      </c>
      <c r="U18" s="15">
        <v>0.11</v>
      </c>
      <c r="V18" s="15"/>
      <c r="W18" s="16"/>
      <c r="X18" s="17"/>
      <c r="Y18" s="17"/>
      <c r="AA18" s="15">
        <v>0.17</v>
      </c>
      <c r="AB18" s="15">
        <v>0.16</v>
      </c>
      <c r="AC18" s="15">
        <v>0.16</v>
      </c>
      <c r="AD18" s="15">
        <v>0.13</v>
      </c>
      <c r="AE18" s="15">
        <v>0.12</v>
      </c>
      <c r="AF18" s="15"/>
      <c r="AG18" s="15">
        <v>0.1</v>
      </c>
      <c r="AH18" s="15">
        <v>0.15</v>
      </c>
    </row>
    <row r="19" spans="1:34" ht="12.75">
      <c r="A19" s="2" t="s">
        <v>188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7"/>
      <c r="Y19" s="17"/>
      <c r="AA19" s="15">
        <v>0.16</v>
      </c>
      <c r="AB19" s="15">
        <v>0.14</v>
      </c>
      <c r="AC19" s="15">
        <v>0.15</v>
      </c>
      <c r="AD19" s="15">
        <v>0.15</v>
      </c>
      <c r="AE19" s="15">
        <v>0.17</v>
      </c>
      <c r="AF19" s="15"/>
      <c r="AG19" s="15"/>
      <c r="AH19" s="15">
        <v>0.15</v>
      </c>
    </row>
    <row r="20" spans="1:34" ht="12.75">
      <c r="A20" s="3" t="s">
        <v>6</v>
      </c>
      <c r="B20" s="6">
        <f aca="true" t="shared" si="0" ref="B20:K20">+SUM(B8:B18)</f>
        <v>97.38000000000001</v>
      </c>
      <c r="C20" s="6">
        <f t="shared" si="0"/>
        <v>99.17</v>
      </c>
      <c r="D20" s="6">
        <f t="shared" si="0"/>
        <v>99.41</v>
      </c>
      <c r="E20" s="6">
        <f t="shared" si="0"/>
        <v>99.14</v>
      </c>
      <c r="F20" s="6">
        <f t="shared" si="0"/>
        <v>99.03</v>
      </c>
      <c r="G20" s="6">
        <f t="shared" si="0"/>
        <v>98.94</v>
      </c>
      <c r="H20" s="6">
        <f t="shared" si="0"/>
        <v>99.29</v>
      </c>
      <c r="I20" s="6">
        <f t="shared" si="0"/>
        <v>99.10999999999999</v>
      </c>
      <c r="J20" s="6">
        <f t="shared" si="0"/>
        <v>99.95</v>
      </c>
      <c r="K20" s="6">
        <f t="shared" si="0"/>
        <v>98.99</v>
      </c>
      <c r="M20" s="15">
        <v>99.5</v>
      </c>
      <c r="N20" s="15">
        <v>99.3</v>
      </c>
      <c r="O20" s="15">
        <v>99.4</v>
      </c>
      <c r="P20" s="15">
        <v>99.3</v>
      </c>
      <c r="Q20" s="15">
        <v>99.3</v>
      </c>
      <c r="R20" s="15">
        <v>99.3</v>
      </c>
      <c r="S20" s="15">
        <v>99</v>
      </c>
      <c r="T20" s="15">
        <v>99.4</v>
      </c>
      <c r="U20" s="15">
        <v>99.3</v>
      </c>
      <c r="V20" s="15"/>
      <c r="W20" s="16"/>
      <c r="X20" s="17"/>
      <c r="Y20" s="17"/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/>
      <c r="AG20" s="15">
        <v>99.28</v>
      </c>
      <c r="AH20" s="15">
        <v>100</v>
      </c>
    </row>
    <row r="21" ht="12.75">
      <c r="A21" s="3"/>
    </row>
    <row r="22" spans="1:34" ht="12.75">
      <c r="A22" s="2" t="s">
        <v>61</v>
      </c>
      <c r="C22" s="6">
        <v>59</v>
      </c>
      <c r="D22" s="6">
        <v>58</v>
      </c>
      <c r="E22" s="6">
        <v>57.8</v>
      </c>
      <c r="F22" s="6">
        <v>59.5</v>
      </c>
      <c r="G22" s="6">
        <v>58.9</v>
      </c>
      <c r="H22" s="6">
        <v>60.4</v>
      </c>
      <c r="I22" s="6">
        <v>59</v>
      </c>
      <c r="J22" s="6">
        <v>58.6</v>
      </c>
      <c r="M22" s="15">
        <v>60.2</v>
      </c>
      <c r="N22" s="15">
        <v>58.1</v>
      </c>
      <c r="O22" s="15">
        <v>58.8</v>
      </c>
      <c r="P22" s="15">
        <v>60</v>
      </c>
      <c r="Q22" s="15">
        <v>60.8</v>
      </c>
      <c r="R22" s="15">
        <v>58.4</v>
      </c>
      <c r="S22" s="15">
        <v>61.7</v>
      </c>
      <c r="T22" s="15">
        <v>60.8</v>
      </c>
      <c r="U22" s="15">
        <v>56.8</v>
      </c>
      <c r="V22" s="15">
        <v>59.2</v>
      </c>
      <c r="W22" s="16">
        <v>58.5</v>
      </c>
      <c r="X22" s="17">
        <v>60.4</v>
      </c>
      <c r="Y22" s="17">
        <v>59.1</v>
      </c>
      <c r="AA22" s="15">
        <v>59.2</v>
      </c>
      <c r="AB22" s="15">
        <v>57.3</v>
      </c>
      <c r="AC22" s="15">
        <v>58.8</v>
      </c>
      <c r="AD22" s="15">
        <v>54</v>
      </c>
      <c r="AE22" s="15">
        <v>58.4</v>
      </c>
      <c r="AF22" s="15"/>
      <c r="AG22" s="15">
        <v>59.2</v>
      </c>
      <c r="AH22" s="15"/>
    </row>
    <row r="23" spans="1:34" ht="12.75">
      <c r="A23" s="2" t="s">
        <v>7</v>
      </c>
      <c r="J23" s="6">
        <v>129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7"/>
      <c r="Y23" s="17"/>
      <c r="AA23" s="15">
        <v>114</v>
      </c>
      <c r="AB23" s="15">
        <v>109</v>
      </c>
      <c r="AC23" s="15">
        <v>110</v>
      </c>
      <c r="AD23" s="15">
        <v>110</v>
      </c>
      <c r="AE23" s="15">
        <v>113</v>
      </c>
      <c r="AF23" s="15"/>
      <c r="AG23" s="15"/>
      <c r="AH23" s="15"/>
    </row>
    <row r="24" spans="1:34" ht="12.75">
      <c r="A24" s="2" t="s">
        <v>8</v>
      </c>
      <c r="C24" s="6">
        <v>1751</v>
      </c>
      <c r="D24" s="6">
        <v>1511</v>
      </c>
      <c r="E24" s="6">
        <v>1767</v>
      </c>
      <c r="F24" s="6">
        <v>2290</v>
      </c>
      <c r="G24" s="6">
        <v>2180</v>
      </c>
      <c r="H24" s="6">
        <v>2230</v>
      </c>
      <c r="I24" s="6">
        <v>1962</v>
      </c>
      <c r="M24" s="21">
        <v>1982</v>
      </c>
      <c r="N24" s="21">
        <v>2070</v>
      </c>
      <c r="O24" s="21">
        <v>2470</v>
      </c>
      <c r="P24" s="21">
        <v>2150</v>
      </c>
      <c r="Q24" s="21">
        <v>2040</v>
      </c>
      <c r="R24" s="21">
        <v>2100</v>
      </c>
      <c r="S24" s="21">
        <v>2240</v>
      </c>
      <c r="T24" s="21">
        <v>2580</v>
      </c>
      <c r="U24" s="21">
        <v>2840</v>
      </c>
      <c r="V24" s="21">
        <v>1590</v>
      </c>
      <c r="W24" s="22">
        <v>2280</v>
      </c>
      <c r="X24" s="23">
        <v>2100</v>
      </c>
      <c r="Y24" s="23">
        <v>1930</v>
      </c>
      <c r="AA24" s="21">
        <v>2368</v>
      </c>
      <c r="AB24" s="21">
        <v>2172</v>
      </c>
      <c r="AC24" s="21">
        <v>2192</v>
      </c>
      <c r="AD24" s="21">
        <v>2298</v>
      </c>
      <c r="AE24" s="21">
        <v>2300</v>
      </c>
      <c r="AF24" s="21"/>
      <c r="AG24" s="21">
        <v>2096</v>
      </c>
      <c r="AH24" s="21"/>
    </row>
    <row r="25" spans="1:34" ht="12.75">
      <c r="A25" s="2" t="s">
        <v>9</v>
      </c>
      <c r="C25" s="6">
        <v>34.6</v>
      </c>
      <c r="D25" s="6">
        <v>33.9</v>
      </c>
      <c r="E25" s="6">
        <v>34</v>
      </c>
      <c r="F25" s="6">
        <v>37.8</v>
      </c>
      <c r="G25" s="6">
        <v>40.4</v>
      </c>
      <c r="H25" s="6">
        <v>37</v>
      </c>
      <c r="I25" s="6">
        <v>36.3</v>
      </c>
      <c r="J25" s="6">
        <v>37.3</v>
      </c>
      <c r="M25" s="15">
        <v>38.5</v>
      </c>
      <c r="N25" s="15">
        <v>37.1</v>
      </c>
      <c r="O25" s="15">
        <v>38.5</v>
      </c>
      <c r="P25" s="15">
        <v>35.5</v>
      </c>
      <c r="Q25" s="15">
        <v>35</v>
      </c>
      <c r="R25" s="15">
        <v>37.8</v>
      </c>
      <c r="S25" s="15">
        <v>34.3</v>
      </c>
      <c r="T25" s="15">
        <v>41.5</v>
      </c>
      <c r="U25" s="15">
        <v>42.7</v>
      </c>
      <c r="V25" s="15">
        <v>31.5</v>
      </c>
      <c r="W25" s="16">
        <v>38.7</v>
      </c>
      <c r="X25" s="17">
        <v>37.7</v>
      </c>
      <c r="Y25" s="17">
        <v>37</v>
      </c>
      <c r="AA25" s="15">
        <v>37.6</v>
      </c>
      <c r="AB25" s="15">
        <v>36.9</v>
      </c>
      <c r="AC25" s="15">
        <v>36.9</v>
      </c>
      <c r="AD25" s="15">
        <v>37.5</v>
      </c>
      <c r="AE25" s="15">
        <v>37.9</v>
      </c>
      <c r="AF25" s="15"/>
      <c r="AG25" s="15">
        <v>37</v>
      </c>
      <c r="AH25" s="15"/>
    </row>
    <row r="26" spans="1:34" ht="12.75">
      <c r="A26" s="2" t="s">
        <v>10</v>
      </c>
      <c r="C26" s="6">
        <v>0</v>
      </c>
      <c r="D26" s="6">
        <v>50</v>
      </c>
      <c r="E26" s="6">
        <v>30</v>
      </c>
      <c r="F26" s="6">
        <v>50</v>
      </c>
      <c r="G26" s="6">
        <v>30</v>
      </c>
      <c r="H26" s="6">
        <v>30</v>
      </c>
      <c r="I26" s="6">
        <v>32</v>
      </c>
      <c r="J26" s="6">
        <v>27.6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7"/>
      <c r="Y26" s="17"/>
      <c r="AA26" s="15">
        <v>20.6</v>
      </c>
      <c r="AB26" s="15">
        <v>18.5</v>
      </c>
      <c r="AC26" s="15">
        <v>21.9</v>
      </c>
      <c r="AD26" s="15">
        <v>26</v>
      </c>
      <c r="AE26" s="15">
        <v>21.8</v>
      </c>
      <c r="AF26" s="15"/>
      <c r="AG26" s="15"/>
      <c r="AH26" s="15"/>
    </row>
    <row r="27" spans="1:34" ht="12.75">
      <c r="A27" s="2" t="s">
        <v>11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7"/>
      <c r="Y27" s="17"/>
      <c r="AA27" s="15">
        <v>19.8</v>
      </c>
      <c r="AB27" s="15">
        <v>19.4</v>
      </c>
      <c r="AC27" s="15">
        <v>18.6</v>
      </c>
      <c r="AD27" s="15">
        <v>16.4</v>
      </c>
      <c r="AE27" s="15">
        <v>19.8</v>
      </c>
      <c r="AF27" s="15"/>
      <c r="AG27" s="15"/>
      <c r="AH27" s="15"/>
    </row>
    <row r="28" spans="1:34" ht="12.75">
      <c r="A28" s="2" t="s">
        <v>12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7"/>
      <c r="Y28" s="17"/>
      <c r="AA28" s="15">
        <v>30.8</v>
      </c>
      <c r="AB28" s="15">
        <v>29.6</v>
      </c>
      <c r="AC28" s="15">
        <v>27.1</v>
      </c>
      <c r="AD28" s="15">
        <v>26.3</v>
      </c>
      <c r="AE28" s="15">
        <v>30.2</v>
      </c>
      <c r="AF28" s="15"/>
      <c r="AG28" s="15"/>
      <c r="AH28" s="15"/>
    </row>
    <row r="29" spans="1:34" ht="12.75">
      <c r="A29" s="2" t="s">
        <v>13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7"/>
      <c r="Y29" s="17"/>
      <c r="AA29" s="15">
        <v>4.29</v>
      </c>
      <c r="AB29" s="15">
        <v>4.07</v>
      </c>
      <c r="AC29" s="15">
        <v>4.18</v>
      </c>
      <c r="AD29" s="15">
        <v>3.58</v>
      </c>
      <c r="AE29" s="15">
        <v>4.28</v>
      </c>
      <c r="AF29" s="15"/>
      <c r="AG29" s="15"/>
      <c r="AH29" s="15"/>
    </row>
    <row r="30" spans="1:34" ht="12.75">
      <c r="A30" s="2" t="s">
        <v>14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7"/>
      <c r="Y30" s="17"/>
      <c r="AA30" s="15"/>
      <c r="AB30" s="15"/>
      <c r="AC30" s="15"/>
      <c r="AD30" s="15"/>
      <c r="AE30" s="15"/>
      <c r="AF30" s="15"/>
      <c r="AG30" s="15"/>
      <c r="AH30" s="15"/>
    </row>
    <row r="31" spans="1:34" ht="12.75">
      <c r="A31" s="2" t="s">
        <v>15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7"/>
      <c r="Y31" s="17"/>
      <c r="AA31" s="15"/>
      <c r="AB31" s="15"/>
      <c r="AC31" s="15"/>
      <c r="AD31" s="15"/>
      <c r="AE31" s="15"/>
      <c r="AF31" s="15"/>
      <c r="AG31" s="15"/>
      <c r="AH31" s="15"/>
    </row>
    <row r="32" spans="1:34" ht="12.75">
      <c r="A32" s="2" t="s">
        <v>16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7"/>
      <c r="Y32" s="17"/>
      <c r="AA32" s="15"/>
      <c r="AB32" s="15"/>
      <c r="AC32" s="15"/>
      <c r="AD32" s="15"/>
      <c r="AE32" s="15"/>
      <c r="AF32" s="15"/>
      <c r="AG32" s="15"/>
      <c r="AH32" s="15"/>
    </row>
    <row r="33" spans="1:34" ht="12.75">
      <c r="A33" s="2" t="s">
        <v>17</v>
      </c>
      <c r="J33" s="6">
        <v>2.1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7"/>
      <c r="Y33" s="17"/>
      <c r="AA33" s="15">
        <v>1.86</v>
      </c>
      <c r="AB33" s="15">
        <v>1.74</v>
      </c>
      <c r="AC33" s="15">
        <v>1.82</v>
      </c>
      <c r="AD33" s="15">
        <v>1.5</v>
      </c>
      <c r="AE33" s="15">
        <v>1.79</v>
      </c>
      <c r="AF33" s="15"/>
      <c r="AG33" s="15"/>
      <c r="AH33" s="15"/>
    </row>
    <row r="34" spans="1:34" ht="12.75">
      <c r="A34" s="2" t="s">
        <v>18</v>
      </c>
      <c r="C34" s="6">
        <v>150</v>
      </c>
      <c r="D34" s="6">
        <v>160</v>
      </c>
      <c r="E34" s="6">
        <v>190</v>
      </c>
      <c r="F34" s="6">
        <v>130</v>
      </c>
      <c r="G34" s="6">
        <v>130</v>
      </c>
      <c r="H34" s="6">
        <v>110</v>
      </c>
      <c r="I34" s="6">
        <v>144</v>
      </c>
      <c r="J34" s="6">
        <v>135.3</v>
      </c>
      <c r="M34" s="15">
        <v>140</v>
      </c>
      <c r="N34" s="15">
        <v>140</v>
      </c>
      <c r="O34" s="15">
        <v>130</v>
      </c>
      <c r="P34" s="15">
        <v>140</v>
      </c>
      <c r="Q34" s="15">
        <v>140</v>
      </c>
      <c r="R34" s="15">
        <v>100</v>
      </c>
      <c r="S34" s="15">
        <v>130</v>
      </c>
      <c r="T34" s="15">
        <v>130</v>
      </c>
      <c r="U34" s="15">
        <v>130</v>
      </c>
      <c r="V34" s="15">
        <v>100</v>
      </c>
      <c r="W34" s="16">
        <v>140</v>
      </c>
      <c r="X34" s="17">
        <v>100</v>
      </c>
      <c r="Y34" s="17">
        <v>130</v>
      </c>
      <c r="AA34" s="15">
        <v>124</v>
      </c>
      <c r="AB34" s="15">
        <v>122</v>
      </c>
      <c r="AC34" s="15">
        <v>122</v>
      </c>
      <c r="AD34" s="15">
        <v>104</v>
      </c>
      <c r="AE34" s="15">
        <v>124</v>
      </c>
      <c r="AF34" s="15"/>
      <c r="AG34" s="15">
        <v>133</v>
      </c>
      <c r="AH34" s="15"/>
    </row>
    <row r="35" spans="1:34" ht="12.75">
      <c r="A35" s="2" t="s">
        <v>19</v>
      </c>
      <c r="J35" s="6">
        <v>73.2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7"/>
      <c r="Y35" s="17"/>
      <c r="AA35" s="15">
        <v>64.9</v>
      </c>
      <c r="AB35" s="15">
        <v>64.9</v>
      </c>
      <c r="AC35" s="15">
        <v>64</v>
      </c>
      <c r="AD35" s="15">
        <v>55.1</v>
      </c>
      <c r="AE35" s="15">
        <v>64.5</v>
      </c>
      <c r="AF35" s="15"/>
      <c r="AG35" s="15"/>
      <c r="AH35" s="15"/>
    </row>
    <row r="36" spans="1:34" ht="12.75">
      <c r="A36" s="2" t="s">
        <v>20</v>
      </c>
      <c r="C36" s="6">
        <v>200</v>
      </c>
      <c r="D36" s="6">
        <v>260</v>
      </c>
      <c r="E36" s="6">
        <v>250</v>
      </c>
      <c r="F36" s="6">
        <v>210</v>
      </c>
      <c r="G36" s="6">
        <v>150</v>
      </c>
      <c r="H36" s="6">
        <v>140</v>
      </c>
      <c r="I36" s="6">
        <v>199</v>
      </c>
      <c r="J36" s="6">
        <v>200.3</v>
      </c>
      <c r="M36" s="15">
        <v>130</v>
      </c>
      <c r="N36" s="15">
        <v>190</v>
      </c>
      <c r="O36" s="15">
        <v>190</v>
      </c>
      <c r="P36" s="15">
        <v>180</v>
      </c>
      <c r="Q36" s="15">
        <v>150</v>
      </c>
      <c r="R36" s="15">
        <v>220</v>
      </c>
      <c r="S36" s="15">
        <v>190</v>
      </c>
      <c r="T36" s="15">
        <v>100</v>
      </c>
      <c r="U36" s="15">
        <v>170</v>
      </c>
      <c r="V36" s="15">
        <v>200</v>
      </c>
      <c r="W36" s="16">
        <v>140</v>
      </c>
      <c r="X36" s="17">
        <v>160</v>
      </c>
      <c r="Y36" s="17">
        <v>210</v>
      </c>
      <c r="AA36" s="15">
        <v>194</v>
      </c>
      <c r="AB36" s="15">
        <v>190</v>
      </c>
      <c r="AC36" s="15">
        <v>185</v>
      </c>
      <c r="AD36" s="15">
        <v>161</v>
      </c>
      <c r="AE36" s="15">
        <v>189</v>
      </c>
      <c r="AF36" s="15"/>
      <c r="AG36" s="15">
        <v>183</v>
      </c>
      <c r="AH36" s="15"/>
    </row>
    <row r="37" spans="1:34" ht="12.75">
      <c r="A37" s="2" t="s">
        <v>21</v>
      </c>
      <c r="J37" s="6">
        <v>14.7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7"/>
      <c r="Y37" s="17"/>
      <c r="AA37" s="15">
        <v>13.3</v>
      </c>
      <c r="AB37" s="15">
        <v>12.9</v>
      </c>
      <c r="AC37" s="15">
        <v>12.8</v>
      </c>
      <c r="AD37" s="15">
        <v>11.1</v>
      </c>
      <c r="AE37" s="15">
        <v>13.2</v>
      </c>
      <c r="AF37" s="15"/>
      <c r="AG37" s="15"/>
      <c r="AH37" s="15"/>
    </row>
    <row r="38" spans="1:34" ht="12.75">
      <c r="A38" s="2" t="s">
        <v>22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7"/>
      <c r="Y38" s="17"/>
      <c r="AA38" s="15"/>
      <c r="AB38" s="15"/>
      <c r="AC38" s="15"/>
      <c r="AD38" s="15"/>
      <c r="AE38" s="15"/>
      <c r="AF38" s="15"/>
      <c r="AG38" s="15"/>
      <c r="AH38" s="15"/>
    </row>
    <row r="39" spans="1:34" ht="12.75">
      <c r="A39" s="2" t="s">
        <v>65</v>
      </c>
      <c r="J39" s="6">
        <v>3.6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7"/>
      <c r="Y39" s="17"/>
      <c r="AA39" s="15"/>
      <c r="AB39" s="15"/>
      <c r="AC39" s="15"/>
      <c r="AD39" s="15"/>
      <c r="AE39" s="15"/>
      <c r="AF39" s="15"/>
      <c r="AG39" s="15"/>
      <c r="AH39" s="15"/>
    </row>
    <row r="40" spans="1:34" ht="12.75">
      <c r="A40" s="2" t="s">
        <v>66</v>
      </c>
      <c r="J40" s="6">
        <v>1.2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7"/>
      <c r="Y40" s="17"/>
      <c r="AA40" s="15"/>
      <c r="AB40" s="15"/>
      <c r="AC40" s="15"/>
      <c r="AD40" s="15"/>
      <c r="AE40" s="15"/>
      <c r="AF40" s="15"/>
      <c r="AG40" s="15"/>
      <c r="AH40" s="15"/>
    </row>
    <row r="41" spans="1:34" ht="12.75">
      <c r="A41" s="2" t="s">
        <v>23</v>
      </c>
      <c r="J41" s="6">
        <v>8.3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7"/>
      <c r="Y41" s="17"/>
      <c r="AA41" s="15"/>
      <c r="AB41" s="15"/>
      <c r="AC41" s="15"/>
      <c r="AD41" s="15"/>
      <c r="AE41" s="15"/>
      <c r="AF41" s="15"/>
      <c r="AG41" s="15"/>
      <c r="AH41" s="15"/>
    </row>
    <row r="42" spans="1:34" ht="12.75">
      <c r="A42" s="2" t="s">
        <v>24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7"/>
      <c r="Y42" s="17"/>
      <c r="AA42" s="15"/>
      <c r="AB42" s="15"/>
      <c r="AC42" s="15"/>
      <c r="AD42" s="15"/>
      <c r="AE42" s="15"/>
      <c r="AF42" s="15"/>
      <c r="AG42" s="15"/>
      <c r="AH42" s="15"/>
    </row>
    <row r="43" spans="1:34" ht="12.75">
      <c r="A43" s="2" t="s">
        <v>25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7"/>
      <c r="Y43" s="17"/>
      <c r="AA43" s="15"/>
      <c r="AB43" s="15"/>
      <c r="AC43" s="15"/>
      <c r="AD43" s="15"/>
      <c r="AE43" s="15"/>
      <c r="AF43" s="15"/>
      <c r="AG43" s="15"/>
      <c r="AH43" s="15"/>
    </row>
    <row r="44" spans="1:34" ht="12.75">
      <c r="A44" s="2" t="s">
        <v>26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7"/>
      <c r="Y44" s="17"/>
      <c r="AA44" s="15"/>
      <c r="AB44" s="15"/>
      <c r="AC44" s="15"/>
      <c r="AD44" s="15"/>
      <c r="AE44" s="15"/>
      <c r="AF44" s="15"/>
      <c r="AG44" s="15"/>
      <c r="AH44" s="15"/>
    </row>
    <row r="45" spans="1:34" ht="12.75">
      <c r="A45" s="2" t="s">
        <v>62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7"/>
      <c r="Y45" s="17"/>
      <c r="AA45" s="15"/>
      <c r="AB45" s="15"/>
      <c r="AC45" s="15"/>
      <c r="AD45" s="15"/>
      <c r="AE45" s="15"/>
      <c r="AF45" s="15"/>
      <c r="AG45" s="15"/>
      <c r="AH45" s="15"/>
    </row>
    <row r="46" spans="1:34" ht="12.75">
      <c r="A46" s="2" t="s">
        <v>27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7"/>
      <c r="Y46" s="17"/>
      <c r="AA46" s="15"/>
      <c r="AB46" s="15"/>
      <c r="AC46" s="15"/>
      <c r="AD46" s="15"/>
      <c r="AE46" s="15"/>
      <c r="AF46" s="15"/>
      <c r="AG46" s="15"/>
      <c r="AH46" s="15"/>
    </row>
    <row r="47" spans="1:34" ht="12.75">
      <c r="A47" s="2" t="s">
        <v>28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7"/>
      <c r="Y47" s="17"/>
      <c r="AA47" s="15"/>
      <c r="AB47" s="15"/>
      <c r="AC47" s="15"/>
      <c r="AD47" s="15"/>
      <c r="AE47" s="15"/>
      <c r="AF47" s="15"/>
      <c r="AG47" s="15"/>
      <c r="AH47" s="15"/>
    </row>
    <row r="48" spans="1:34" ht="12.75">
      <c r="A48" s="2" t="s">
        <v>29</v>
      </c>
      <c r="J48" s="6">
        <v>0.1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7"/>
      <c r="Y48" s="17"/>
      <c r="AA48" s="15">
        <v>0.04</v>
      </c>
      <c r="AB48" s="15">
        <v>0.04</v>
      </c>
      <c r="AC48" s="15">
        <v>0.04</v>
      </c>
      <c r="AD48" s="15">
        <v>2</v>
      </c>
      <c r="AE48" s="15">
        <v>0.02</v>
      </c>
      <c r="AF48" s="15"/>
      <c r="AG48" s="15"/>
      <c r="AH48" s="15"/>
    </row>
    <row r="49" spans="1:34" ht="12.75">
      <c r="A49" s="2" t="s">
        <v>30</v>
      </c>
      <c r="C49" s="6">
        <v>166</v>
      </c>
      <c r="D49" s="6">
        <v>154</v>
      </c>
      <c r="E49" s="6">
        <v>150</v>
      </c>
      <c r="F49" s="6">
        <v>124</v>
      </c>
      <c r="G49" s="6">
        <v>134</v>
      </c>
      <c r="H49" s="6">
        <v>152</v>
      </c>
      <c r="I49" s="6">
        <v>147</v>
      </c>
      <c r="J49" s="6">
        <v>164.7</v>
      </c>
      <c r="M49" s="15">
        <v>153</v>
      </c>
      <c r="N49" s="15">
        <v>163</v>
      </c>
      <c r="O49" s="15">
        <v>144</v>
      </c>
      <c r="P49" s="15">
        <v>144</v>
      </c>
      <c r="Q49" s="15">
        <v>157</v>
      </c>
      <c r="R49" s="15">
        <v>142</v>
      </c>
      <c r="S49" s="15">
        <v>139</v>
      </c>
      <c r="T49" s="15">
        <v>86</v>
      </c>
      <c r="U49" s="15">
        <v>126</v>
      </c>
      <c r="V49" s="15">
        <v>157</v>
      </c>
      <c r="W49" s="16">
        <v>163</v>
      </c>
      <c r="X49" s="17">
        <v>128</v>
      </c>
      <c r="Y49" s="17">
        <v>163</v>
      </c>
      <c r="AA49" s="15">
        <v>137</v>
      </c>
      <c r="AB49" s="15">
        <v>131</v>
      </c>
      <c r="AC49" s="15">
        <v>134</v>
      </c>
      <c r="AD49" s="15">
        <v>112</v>
      </c>
      <c r="AE49" s="15">
        <v>134</v>
      </c>
      <c r="AF49" s="15"/>
      <c r="AG49" s="15">
        <v>145</v>
      </c>
      <c r="AH49" s="15"/>
    </row>
    <row r="50" spans="1:34" ht="12.75">
      <c r="A50" s="2" t="s">
        <v>31</v>
      </c>
      <c r="C50" s="6">
        <v>14.7</v>
      </c>
      <c r="D50" s="6">
        <v>15.3</v>
      </c>
      <c r="E50" s="6">
        <v>14.2</v>
      </c>
      <c r="F50" s="6">
        <v>11.6</v>
      </c>
      <c r="G50" s="6">
        <v>15.3</v>
      </c>
      <c r="H50" s="6">
        <v>14.6</v>
      </c>
      <c r="I50" s="6">
        <v>14.4</v>
      </c>
      <c r="J50" s="6">
        <v>13.4</v>
      </c>
      <c r="M50" s="15">
        <v>12.5</v>
      </c>
      <c r="N50" s="15">
        <v>14.5</v>
      </c>
      <c r="O50" s="15">
        <v>11.4</v>
      </c>
      <c r="P50" s="15">
        <v>11.8</v>
      </c>
      <c r="Q50" s="15">
        <v>12.7</v>
      </c>
      <c r="R50" s="15">
        <v>12.4</v>
      </c>
      <c r="S50" s="15">
        <v>11</v>
      </c>
      <c r="T50" s="15">
        <v>10.6</v>
      </c>
      <c r="U50" s="15">
        <v>11.8</v>
      </c>
      <c r="V50" s="15">
        <v>13.6</v>
      </c>
      <c r="W50" s="16">
        <v>12.7</v>
      </c>
      <c r="X50" s="17">
        <v>11.7</v>
      </c>
      <c r="Y50" s="17">
        <v>13.2</v>
      </c>
      <c r="AA50" s="15">
        <v>11.4</v>
      </c>
      <c r="AB50" s="15">
        <v>11.5</v>
      </c>
      <c r="AC50" s="15">
        <v>11.5</v>
      </c>
      <c r="AD50" s="15">
        <v>10.2</v>
      </c>
      <c r="AE50" s="15">
        <v>11.5</v>
      </c>
      <c r="AF50" s="15"/>
      <c r="AG50" s="15">
        <v>13.1</v>
      </c>
      <c r="AH50" s="15"/>
    </row>
    <row r="51" spans="1:34" ht="12.75">
      <c r="A51" s="2" t="s">
        <v>32</v>
      </c>
      <c r="C51" s="6">
        <v>38.3</v>
      </c>
      <c r="D51" s="6">
        <v>39.6</v>
      </c>
      <c r="E51" s="6">
        <v>36.6</v>
      </c>
      <c r="F51" s="6">
        <v>32.2</v>
      </c>
      <c r="G51" s="6">
        <v>37</v>
      </c>
      <c r="H51" s="6">
        <v>36</v>
      </c>
      <c r="I51" s="6">
        <v>36.7</v>
      </c>
      <c r="J51" s="6">
        <v>37.31</v>
      </c>
      <c r="M51" s="15">
        <v>33.6</v>
      </c>
      <c r="N51" s="15">
        <v>38.8</v>
      </c>
      <c r="O51" s="15">
        <v>30.8</v>
      </c>
      <c r="P51" s="15">
        <v>32.9</v>
      </c>
      <c r="Q51" s="15">
        <v>34.5</v>
      </c>
      <c r="R51" s="15">
        <v>34.4</v>
      </c>
      <c r="S51" s="15">
        <v>31.9</v>
      </c>
      <c r="T51" s="15">
        <v>27.3</v>
      </c>
      <c r="U51" s="15">
        <v>31.6</v>
      </c>
      <c r="V51" s="15">
        <v>36.9</v>
      </c>
      <c r="W51" s="16">
        <v>33.8</v>
      </c>
      <c r="X51" s="17">
        <v>32.1</v>
      </c>
      <c r="Y51" s="17">
        <v>36.2</v>
      </c>
      <c r="AA51" s="15">
        <v>29.6</v>
      </c>
      <c r="AB51" s="15">
        <v>29.3</v>
      </c>
      <c r="AC51" s="15">
        <v>30.6</v>
      </c>
      <c r="AD51" s="15">
        <v>25.3</v>
      </c>
      <c r="AE51" s="15">
        <v>29.8</v>
      </c>
      <c r="AF51" s="15"/>
      <c r="AG51" s="15">
        <v>34.7</v>
      </c>
      <c r="AH51" s="15"/>
    </row>
    <row r="52" spans="1:34" ht="12.75">
      <c r="A52" s="2" t="s">
        <v>33</v>
      </c>
      <c r="J52" s="6">
        <v>5.15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/>
      <c r="X52" s="17"/>
      <c r="Y52" s="17"/>
      <c r="AA52" s="15">
        <v>4.57</v>
      </c>
      <c r="AB52" s="15">
        <v>4.5</v>
      </c>
      <c r="AC52" s="15">
        <v>4.67</v>
      </c>
      <c r="AD52" s="15">
        <v>3.93</v>
      </c>
      <c r="AE52" s="15">
        <v>4.61</v>
      </c>
      <c r="AF52" s="15"/>
      <c r="AG52" s="15"/>
      <c r="AH52" s="15"/>
    </row>
    <row r="53" spans="1:34" ht="12.75">
      <c r="A53" s="2" t="s">
        <v>34</v>
      </c>
      <c r="C53" s="6">
        <v>25</v>
      </c>
      <c r="D53" s="6">
        <v>28</v>
      </c>
      <c r="E53" s="6">
        <v>23</v>
      </c>
      <c r="F53" s="6">
        <v>20</v>
      </c>
      <c r="G53" s="6">
        <v>27</v>
      </c>
      <c r="H53" s="6">
        <v>20</v>
      </c>
      <c r="I53" s="6">
        <v>24</v>
      </c>
      <c r="J53" s="6">
        <v>25.12</v>
      </c>
      <c r="M53" s="15">
        <v>22</v>
      </c>
      <c r="N53" s="15">
        <v>25</v>
      </c>
      <c r="O53" s="15">
        <v>16</v>
      </c>
      <c r="P53" s="15">
        <v>18</v>
      </c>
      <c r="Q53" s="15">
        <v>26</v>
      </c>
      <c r="R53" s="15">
        <v>24</v>
      </c>
      <c r="S53" s="15">
        <v>18</v>
      </c>
      <c r="T53" s="15">
        <v>20</v>
      </c>
      <c r="U53" s="15">
        <v>19</v>
      </c>
      <c r="V53" s="15">
        <v>22</v>
      </c>
      <c r="W53" s="16">
        <v>21</v>
      </c>
      <c r="X53" s="17">
        <v>26</v>
      </c>
      <c r="Y53" s="17">
        <v>23</v>
      </c>
      <c r="AA53" s="15">
        <v>21.5</v>
      </c>
      <c r="AB53" s="15">
        <v>21.5</v>
      </c>
      <c r="AC53" s="15">
        <v>21.9</v>
      </c>
      <c r="AD53" s="15">
        <v>18.6</v>
      </c>
      <c r="AE53" s="15">
        <v>21.6</v>
      </c>
      <c r="AF53" s="15"/>
      <c r="AG53" s="15">
        <v>22</v>
      </c>
      <c r="AH53" s="15"/>
    </row>
    <row r="54" spans="1:34" ht="12.75">
      <c r="A54" s="2" t="s">
        <v>35</v>
      </c>
      <c r="C54" s="6">
        <v>8.6</v>
      </c>
      <c r="D54" s="6">
        <v>8.89</v>
      </c>
      <c r="E54" s="6">
        <v>8.35</v>
      </c>
      <c r="F54" s="6">
        <v>7.04</v>
      </c>
      <c r="G54" s="6">
        <v>8.51</v>
      </c>
      <c r="H54" s="6">
        <v>8.19</v>
      </c>
      <c r="I54" s="6">
        <v>8.28</v>
      </c>
      <c r="J54" s="6">
        <v>7.56</v>
      </c>
      <c r="M54" s="15">
        <v>7.48</v>
      </c>
      <c r="N54" s="15">
        <v>8.61</v>
      </c>
      <c r="O54" s="15">
        <v>6.84</v>
      </c>
      <c r="P54" s="15">
        <v>7.24</v>
      </c>
      <c r="Q54" s="15">
        <v>7.62</v>
      </c>
      <c r="R54" s="15">
        <v>7.42</v>
      </c>
      <c r="S54" s="15">
        <v>6.8</v>
      </c>
      <c r="T54" s="15">
        <v>6.32</v>
      </c>
      <c r="U54" s="15">
        <v>7.05</v>
      </c>
      <c r="V54" s="15">
        <v>8.13</v>
      </c>
      <c r="W54" s="16">
        <v>7.58</v>
      </c>
      <c r="X54" s="17">
        <v>7.15</v>
      </c>
      <c r="Y54" s="17">
        <v>7.91</v>
      </c>
      <c r="AA54" s="15">
        <v>6.75</v>
      </c>
      <c r="AB54" s="15">
        <v>6.73</v>
      </c>
      <c r="AC54" s="15">
        <v>6.79</v>
      </c>
      <c r="AD54" s="15">
        <v>5.84</v>
      </c>
      <c r="AE54" s="15">
        <v>6.87</v>
      </c>
      <c r="AF54" s="15"/>
      <c r="AG54" s="15">
        <v>7.74</v>
      </c>
      <c r="AH54" s="15"/>
    </row>
    <row r="55" spans="1:34" ht="12.75">
      <c r="A55" s="2" t="s">
        <v>36</v>
      </c>
      <c r="C55" s="6">
        <v>1.36</v>
      </c>
      <c r="D55" s="6">
        <v>1.41</v>
      </c>
      <c r="E55" s="6">
        <v>1.36</v>
      </c>
      <c r="F55" s="6">
        <v>1.2</v>
      </c>
      <c r="G55" s="6">
        <v>1.26</v>
      </c>
      <c r="H55" s="6">
        <v>1.29</v>
      </c>
      <c r="I55" s="6">
        <v>1.31</v>
      </c>
      <c r="J55" s="6">
        <v>1.24</v>
      </c>
      <c r="M55" s="15">
        <v>1.21</v>
      </c>
      <c r="N55" s="15">
        <v>1.3</v>
      </c>
      <c r="O55" s="15">
        <v>1.12</v>
      </c>
      <c r="P55" s="15">
        <v>1.19</v>
      </c>
      <c r="Q55" s="15">
        <v>1.25</v>
      </c>
      <c r="R55" s="15">
        <v>1.22</v>
      </c>
      <c r="S55" s="15">
        <v>1.2</v>
      </c>
      <c r="T55" s="15">
        <v>1.02</v>
      </c>
      <c r="U55" s="15">
        <v>1.14</v>
      </c>
      <c r="V55" s="15">
        <v>1.28</v>
      </c>
      <c r="W55" s="16">
        <v>1.2</v>
      </c>
      <c r="X55" s="17">
        <v>1.2</v>
      </c>
      <c r="Y55" s="17">
        <v>1.27</v>
      </c>
      <c r="AA55" s="15">
        <v>1.1</v>
      </c>
      <c r="AB55" s="15">
        <v>1.07</v>
      </c>
      <c r="AC55" s="15">
        <v>1.11</v>
      </c>
      <c r="AD55" s="15">
        <v>0.93</v>
      </c>
      <c r="AE55" s="15">
        <v>1.13</v>
      </c>
      <c r="AF55" s="15"/>
      <c r="AG55" s="15">
        <v>1.24</v>
      </c>
      <c r="AH55" s="15"/>
    </row>
    <row r="56" spans="1:34" ht="12.75">
      <c r="A56" s="2" t="s">
        <v>37</v>
      </c>
      <c r="J56" s="6">
        <v>9.95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/>
      <c r="X56" s="17"/>
      <c r="Y56" s="17"/>
      <c r="AA56" s="15">
        <v>9.08</v>
      </c>
      <c r="AB56" s="15">
        <v>8.73</v>
      </c>
      <c r="AC56" s="15">
        <v>8.92</v>
      </c>
      <c r="AD56" s="15">
        <v>7.57</v>
      </c>
      <c r="AE56" s="15">
        <v>9.04</v>
      </c>
      <c r="AF56" s="15"/>
      <c r="AG56" s="15"/>
      <c r="AH56" s="15"/>
    </row>
    <row r="57" spans="1:34" ht="12.75">
      <c r="A57" s="2" t="s">
        <v>38</v>
      </c>
      <c r="C57" s="6">
        <v>1.89</v>
      </c>
      <c r="D57" s="6">
        <v>2.02</v>
      </c>
      <c r="E57" s="6">
        <v>1.91</v>
      </c>
      <c r="F57" s="6">
        <v>1.63</v>
      </c>
      <c r="G57" s="6">
        <v>1.95</v>
      </c>
      <c r="H57" s="6">
        <v>1.86</v>
      </c>
      <c r="I57" s="6">
        <v>1.88</v>
      </c>
      <c r="J57" s="6">
        <v>1.93</v>
      </c>
      <c r="M57" s="15">
        <v>1.73</v>
      </c>
      <c r="N57" s="15">
        <v>2.03</v>
      </c>
      <c r="O57" s="15">
        <v>1.66</v>
      </c>
      <c r="P57" s="15">
        <v>1.68</v>
      </c>
      <c r="Q57" s="15">
        <v>1.77</v>
      </c>
      <c r="R57" s="15">
        <v>1.73</v>
      </c>
      <c r="S57" s="15">
        <v>1.67</v>
      </c>
      <c r="T57" s="15">
        <v>1.51</v>
      </c>
      <c r="U57" s="15">
        <v>1.65</v>
      </c>
      <c r="V57" s="15">
        <v>1.85</v>
      </c>
      <c r="W57" s="16">
        <v>1.76</v>
      </c>
      <c r="X57" s="17">
        <v>1.65</v>
      </c>
      <c r="Y57" s="17">
        <v>1.83</v>
      </c>
      <c r="AA57" s="15">
        <v>1.64</v>
      </c>
      <c r="AB57" s="15">
        <v>1.62</v>
      </c>
      <c r="AC57" s="15">
        <v>1.65</v>
      </c>
      <c r="AD57" s="15">
        <v>1.41</v>
      </c>
      <c r="AE57" s="15">
        <v>1.64</v>
      </c>
      <c r="AF57" s="15"/>
      <c r="AG57" s="15">
        <v>1.79</v>
      </c>
      <c r="AH57" s="15"/>
    </row>
    <row r="58" spans="1:34" ht="12.75">
      <c r="A58" s="2" t="s">
        <v>39</v>
      </c>
      <c r="J58" s="6">
        <v>12.08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/>
      <c r="X58" s="17"/>
      <c r="Y58" s="17"/>
      <c r="AA58" s="15">
        <v>10.6</v>
      </c>
      <c r="AB58" s="15">
        <v>10.4</v>
      </c>
      <c r="AC58" s="15">
        <v>10.6</v>
      </c>
      <c r="AD58" s="15">
        <v>9.1</v>
      </c>
      <c r="AE58" s="15">
        <v>10.6</v>
      </c>
      <c r="AF58" s="15"/>
      <c r="AG58" s="15"/>
      <c r="AH58" s="15"/>
    </row>
    <row r="59" spans="1:34" ht="12.75">
      <c r="A59" s="2" t="s">
        <v>40</v>
      </c>
      <c r="J59" s="6">
        <v>2.45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/>
      <c r="X59" s="17"/>
      <c r="Y59" s="17"/>
      <c r="AA59" s="15">
        <v>2.3</v>
      </c>
      <c r="AB59" s="15">
        <v>2.21</v>
      </c>
      <c r="AC59" s="15">
        <v>2.28</v>
      </c>
      <c r="AD59" s="15">
        <v>1.94</v>
      </c>
      <c r="AE59" s="15">
        <v>2.28</v>
      </c>
      <c r="AF59" s="15"/>
      <c r="AG59" s="15"/>
      <c r="AH59" s="15"/>
    </row>
    <row r="60" spans="1:34" ht="12.75">
      <c r="A60" s="2" t="s">
        <v>41</v>
      </c>
      <c r="J60" s="6">
        <v>6.71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/>
      <c r="X60" s="17"/>
      <c r="Y60" s="17"/>
      <c r="AA60" s="15">
        <v>6.09</v>
      </c>
      <c r="AB60" s="15">
        <v>6.04</v>
      </c>
      <c r="AC60" s="15">
        <v>6.08</v>
      </c>
      <c r="AD60" s="15">
        <v>5.26</v>
      </c>
      <c r="AE60" s="15">
        <v>6.1</v>
      </c>
      <c r="AF60" s="15"/>
      <c r="AG60" s="15"/>
      <c r="AH60" s="15"/>
    </row>
    <row r="61" spans="1:34" ht="12.75">
      <c r="A61" s="2" t="s">
        <v>42</v>
      </c>
      <c r="J61" s="6">
        <v>0.94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6"/>
      <c r="X61" s="17"/>
      <c r="Y61" s="17"/>
      <c r="AA61" s="15">
        <v>0.95</v>
      </c>
      <c r="AB61" s="15">
        <v>0.94</v>
      </c>
      <c r="AC61" s="15">
        <v>0.95</v>
      </c>
      <c r="AD61" s="15">
        <v>0.82</v>
      </c>
      <c r="AE61" s="15">
        <v>0.96</v>
      </c>
      <c r="AF61" s="15"/>
      <c r="AG61" s="15"/>
      <c r="AH61" s="15"/>
    </row>
    <row r="62" spans="1:34" ht="12.75">
      <c r="A62" s="2" t="s">
        <v>43</v>
      </c>
      <c r="C62" s="6">
        <v>7.3</v>
      </c>
      <c r="D62" s="6">
        <v>7.4</v>
      </c>
      <c r="E62" s="6">
        <v>7</v>
      </c>
      <c r="F62" s="6">
        <v>6.1</v>
      </c>
      <c r="G62" s="6">
        <v>7</v>
      </c>
      <c r="H62" s="6">
        <v>6.7</v>
      </c>
      <c r="I62" s="6">
        <v>6.9</v>
      </c>
      <c r="J62" s="6">
        <v>6.37</v>
      </c>
      <c r="M62" s="15">
        <v>6.5</v>
      </c>
      <c r="N62" s="15">
        <v>7.3</v>
      </c>
      <c r="O62" s="15">
        <v>6</v>
      </c>
      <c r="P62" s="15">
        <v>6.2</v>
      </c>
      <c r="Q62" s="15">
        <v>6.6</v>
      </c>
      <c r="R62" s="15">
        <v>6.4</v>
      </c>
      <c r="S62" s="15">
        <v>5.9</v>
      </c>
      <c r="T62" s="15">
        <v>5.3</v>
      </c>
      <c r="U62" s="15">
        <v>6.1</v>
      </c>
      <c r="V62" s="15">
        <v>7</v>
      </c>
      <c r="W62" s="16">
        <v>6.5</v>
      </c>
      <c r="X62" s="17">
        <v>6.3</v>
      </c>
      <c r="Y62" s="17">
        <v>6.8</v>
      </c>
      <c r="AA62" s="15">
        <v>5.95</v>
      </c>
      <c r="AB62" s="15">
        <v>5.91</v>
      </c>
      <c r="AC62" s="15">
        <v>5.92</v>
      </c>
      <c r="AD62" s="15">
        <v>5.12</v>
      </c>
      <c r="AE62" s="15">
        <v>5.97</v>
      </c>
      <c r="AF62" s="15"/>
      <c r="AG62" s="15">
        <v>6.59</v>
      </c>
      <c r="AH62" s="15"/>
    </row>
    <row r="63" spans="1:34" ht="12.75">
      <c r="A63" s="2" t="s">
        <v>44</v>
      </c>
      <c r="C63" s="6">
        <v>0.99</v>
      </c>
      <c r="D63" s="6">
        <v>1.03</v>
      </c>
      <c r="E63" s="6">
        <v>0.96</v>
      </c>
      <c r="F63" s="6">
        <v>0.83</v>
      </c>
      <c r="G63" s="6">
        <v>0.95</v>
      </c>
      <c r="H63" s="6">
        <v>0.94</v>
      </c>
      <c r="I63" s="6">
        <v>0.95</v>
      </c>
      <c r="J63" s="6">
        <v>0.88</v>
      </c>
      <c r="M63" s="15">
        <v>0.91</v>
      </c>
      <c r="N63" s="15">
        <v>1</v>
      </c>
      <c r="O63" s="15">
        <v>0.82</v>
      </c>
      <c r="P63" s="15">
        <v>0.87</v>
      </c>
      <c r="Q63" s="15">
        <v>0.91</v>
      </c>
      <c r="R63" s="15">
        <v>0.9</v>
      </c>
      <c r="S63" s="15">
        <v>0.84</v>
      </c>
      <c r="T63" s="15">
        <v>0.73</v>
      </c>
      <c r="U63" s="15">
        <v>0.86</v>
      </c>
      <c r="V63" s="15">
        <v>1</v>
      </c>
      <c r="W63" s="16">
        <v>0.91</v>
      </c>
      <c r="X63" s="17">
        <v>0.89</v>
      </c>
      <c r="Y63" s="17">
        <v>0.95</v>
      </c>
      <c r="AA63" s="15">
        <v>0.93</v>
      </c>
      <c r="AB63" s="15">
        <v>0.9</v>
      </c>
      <c r="AC63" s="15">
        <v>0.91</v>
      </c>
      <c r="AD63" s="15">
        <v>0.79</v>
      </c>
      <c r="AE63" s="15">
        <v>0.92</v>
      </c>
      <c r="AF63" s="15"/>
      <c r="AG63" s="15">
        <v>0.92</v>
      </c>
      <c r="AH63" s="15"/>
    </row>
    <row r="64" spans="1:34" ht="12.75">
      <c r="A64" s="2" t="s">
        <v>45</v>
      </c>
      <c r="C64" s="6">
        <v>6.27</v>
      </c>
      <c r="D64" s="6">
        <v>6.42</v>
      </c>
      <c r="E64" s="6">
        <v>6.06</v>
      </c>
      <c r="F64" s="6">
        <v>5.1</v>
      </c>
      <c r="G64" s="6">
        <v>5.71</v>
      </c>
      <c r="H64" s="6">
        <v>5.5</v>
      </c>
      <c r="I64" s="6">
        <v>5.84</v>
      </c>
      <c r="J64" s="6">
        <v>5.39</v>
      </c>
      <c r="M64" s="15">
        <v>5.67</v>
      </c>
      <c r="N64" s="15">
        <v>6.33</v>
      </c>
      <c r="O64" s="15">
        <v>5.04</v>
      </c>
      <c r="P64" s="15">
        <v>5.25</v>
      </c>
      <c r="Q64" s="15">
        <v>5.65</v>
      </c>
      <c r="R64" s="15">
        <v>5.49</v>
      </c>
      <c r="S64" s="15">
        <v>5.01</v>
      </c>
      <c r="T64" s="15">
        <v>4.18</v>
      </c>
      <c r="U64" s="15">
        <v>5.19</v>
      </c>
      <c r="V64" s="15">
        <v>5.97</v>
      </c>
      <c r="W64" s="16">
        <v>5.59</v>
      </c>
      <c r="X64" s="17">
        <v>5.18</v>
      </c>
      <c r="Y64" s="17">
        <v>5.85</v>
      </c>
      <c r="AA64" s="15">
        <v>5.02</v>
      </c>
      <c r="AB64" s="15">
        <v>4.92</v>
      </c>
      <c r="AC64" s="15">
        <v>4.9</v>
      </c>
      <c r="AD64" s="15">
        <v>4.25</v>
      </c>
      <c r="AE64" s="15">
        <v>5</v>
      </c>
      <c r="AF64" s="15"/>
      <c r="AG64" s="15">
        <v>5.58</v>
      </c>
      <c r="AH64" s="15"/>
    </row>
    <row r="65" spans="1:34" ht="12.75">
      <c r="A65" s="2" t="s">
        <v>46</v>
      </c>
      <c r="C65" s="6">
        <v>0.8</v>
      </c>
      <c r="D65" s="6">
        <v>0.8</v>
      </c>
      <c r="E65" s="6">
        <v>0.79</v>
      </c>
      <c r="F65" s="6">
        <v>0.69</v>
      </c>
      <c r="G65" s="6">
        <v>0.67</v>
      </c>
      <c r="H65" s="6">
        <v>0.69</v>
      </c>
      <c r="I65" s="6">
        <v>0.74</v>
      </c>
      <c r="J65" s="6">
        <v>0.77</v>
      </c>
      <c r="M65" s="15">
        <v>0.74</v>
      </c>
      <c r="N65" s="15">
        <v>0.8</v>
      </c>
      <c r="O65" s="15">
        <v>0.61</v>
      </c>
      <c r="P65" s="15">
        <v>0.7</v>
      </c>
      <c r="Q65" s="15">
        <v>0.73</v>
      </c>
      <c r="R65" s="15">
        <v>0.75</v>
      </c>
      <c r="S65" s="15">
        <v>0.63</v>
      </c>
      <c r="T65" s="15">
        <v>0.57</v>
      </c>
      <c r="U65" s="15">
        <v>0.63</v>
      </c>
      <c r="V65" s="15">
        <v>0.76</v>
      </c>
      <c r="W65" s="16">
        <v>0.76</v>
      </c>
      <c r="X65" s="17">
        <v>0.67</v>
      </c>
      <c r="Y65" s="17">
        <v>0.69</v>
      </c>
      <c r="AA65" s="15">
        <v>0.68</v>
      </c>
      <c r="AB65" s="15">
        <v>0.65</v>
      </c>
      <c r="AC65" s="15">
        <v>0.65</v>
      </c>
      <c r="AD65" s="15">
        <v>0.57</v>
      </c>
      <c r="AE65" s="15">
        <v>0.67</v>
      </c>
      <c r="AF65" s="15"/>
      <c r="AG65" s="15">
        <v>0.71</v>
      </c>
      <c r="AH65" s="15"/>
    </row>
    <row r="66" spans="1:34" ht="12.75">
      <c r="A66" s="2" t="s">
        <v>47</v>
      </c>
      <c r="J66" s="6">
        <v>0.2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6"/>
      <c r="X66" s="17"/>
      <c r="Y66" s="17"/>
      <c r="AA66" s="15"/>
      <c r="AB66" s="15"/>
      <c r="AC66" s="15"/>
      <c r="AD66" s="15"/>
      <c r="AE66" s="15"/>
      <c r="AF66" s="15"/>
      <c r="AG66" s="15"/>
      <c r="AH66" s="15"/>
    </row>
    <row r="67" spans="1:34" ht="12.75">
      <c r="A67" s="2" t="s">
        <v>48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6"/>
      <c r="X67" s="17"/>
      <c r="Y67" s="17"/>
      <c r="AA67" s="15"/>
      <c r="AB67" s="15"/>
      <c r="AC67" s="15"/>
      <c r="AD67" s="15"/>
      <c r="AE67" s="15"/>
      <c r="AF67" s="15"/>
      <c r="AG67" s="15"/>
      <c r="AH67" s="15"/>
    </row>
    <row r="68" spans="1:34" ht="12.75">
      <c r="A68" s="2" t="s">
        <v>49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6"/>
      <c r="X68" s="17"/>
      <c r="Y68" s="17"/>
      <c r="AA68" s="15"/>
      <c r="AB68" s="15"/>
      <c r="AC68" s="15"/>
      <c r="AD68" s="15"/>
      <c r="AE68" s="15"/>
      <c r="AF68" s="15"/>
      <c r="AG68" s="15"/>
      <c r="AH68" s="15"/>
    </row>
    <row r="69" spans="1:34" ht="12.75">
      <c r="A69" s="2" t="s">
        <v>50</v>
      </c>
      <c r="J69" s="6">
        <v>1.8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6"/>
      <c r="X69" s="17"/>
      <c r="Y69" s="17"/>
      <c r="AA69" s="15"/>
      <c r="AB69" s="15"/>
      <c r="AC69" s="15"/>
      <c r="AD69" s="15"/>
      <c r="AE69" s="15"/>
      <c r="AF69" s="15"/>
      <c r="AG69" s="15"/>
      <c r="AH69" s="15"/>
    </row>
    <row r="70" spans="1:34" ht="12.75">
      <c r="A70" s="2" t="s">
        <v>64</v>
      </c>
      <c r="J70" s="6">
        <v>31.5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6"/>
      <c r="X70" s="17"/>
      <c r="Y70" s="17"/>
      <c r="AA70" s="15"/>
      <c r="AB70" s="15"/>
      <c r="AC70" s="15"/>
      <c r="AD70" s="15"/>
      <c r="AE70" s="15"/>
      <c r="AF70" s="15"/>
      <c r="AG70" s="15"/>
      <c r="AH70" s="15"/>
    </row>
    <row r="71" spans="1:34" ht="12.75">
      <c r="A71" s="2" t="s">
        <v>51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6"/>
      <c r="X71" s="17"/>
      <c r="Y71" s="17"/>
      <c r="AA71" s="15"/>
      <c r="AB71" s="15"/>
      <c r="AC71" s="15"/>
      <c r="AD71" s="15"/>
      <c r="AE71" s="15"/>
      <c r="AF71" s="15"/>
      <c r="AG71" s="15"/>
      <c r="AH71" s="15"/>
    </row>
    <row r="72" spans="1:34" ht="12.75">
      <c r="A72" s="2" t="s">
        <v>52</v>
      </c>
      <c r="C72" s="6">
        <v>2.24</v>
      </c>
      <c r="D72" s="6">
        <v>2.34</v>
      </c>
      <c r="E72" s="6">
        <v>2.2</v>
      </c>
      <c r="F72" s="6">
        <v>1.79</v>
      </c>
      <c r="G72" s="6">
        <v>2.01</v>
      </c>
      <c r="H72" s="6">
        <v>1.93</v>
      </c>
      <c r="I72" s="6">
        <v>2.08</v>
      </c>
      <c r="J72" s="6">
        <v>2.33</v>
      </c>
      <c r="M72" s="15">
        <v>2.13</v>
      </c>
      <c r="N72" s="15">
        <v>2.39</v>
      </c>
      <c r="O72" s="15">
        <v>1.8</v>
      </c>
      <c r="P72" s="15">
        <v>1.87</v>
      </c>
      <c r="Q72" s="15">
        <v>2.11</v>
      </c>
      <c r="R72" s="15">
        <v>2.04</v>
      </c>
      <c r="S72" s="15">
        <v>1.91</v>
      </c>
      <c r="T72" s="15">
        <v>1.42</v>
      </c>
      <c r="U72" s="15">
        <v>2</v>
      </c>
      <c r="V72" s="15">
        <v>2.34</v>
      </c>
      <c r="W72" s="16">
        <v>1.96</v>
      </c>
      <c r="X72" s="17">
        <v>1.96</v>
      </c>
      <c r="Y72" s="17">
        <v>2.17</v>
      </c>
      <c r="AA72" s="15">
        <v>2.04</v>
      </c>
      <c r="AB72" s="15">
        <v>2.04</v>
      </c>
      <c r="AC72" s="15">
        <v>2.06</v>
      </c>
      <c r="AD72" s="15">
        <v>1.72</v>
      </c>
      <c r="AE72" s="15">
        <v>2.03</v>
      </c>
      <c r="AF72" s="15"/>
      <c r="AG72" s="15">
        <v>2.04</v>
      </c>
      <c r="AH72" s="15"/>
    </row>
    <row r="73" spans="1:34" ht="12.75">
      <c r="A73" s="2" t="s">
        <v>53</v>
      </c>
      <c r="C73" s="6">
        <v>0.61</v>
      </c>
      <c r="D73" s="6">
        <v>0.52</v>
      </c>
      <c r="E73" s="6">
        <v>0.67</v>
      </c>
      <c r="F73" s="6">
        <v>0.55</v>
      </c>
      <c r="G73" s="6">
        <v>0.53</v>
      </c>
      <c r="H73" s="6">
        <v>0.42</v>
      </c>
      <c r="I73" s="6">
        <v>0.54</v>
      </c>
      <c r="J73" s="6">
        <v>0.55</v>
      </c>
      <c r="M73" s="15">
        <v>0.48</v>
      </c>
      <c r="N73" s="15">
        <v>0.64</v>
      </c>
      <c r="O73" s="15">
        <v>0.44</v>
      </c>
      <c r="P73" s="15">
        <v>0.51</v>
      </c>
      <c r="Q73" s="15">
        <v>0.54</v>
      </c>
      <c r="R73" s="15">
        <v>0.43</v>
      </c>
      <c r="S73" s="15">
        <v>0.44</v>
      </c>
      <c r="T73" s="15">
        <v>0.37</v>
      </c>
      <c r="U73" s="15">
        <v>0.56</v>
      </c>
      <c r="V73" s="15">
        <v>0.57</v>
      </c>
      <c r="W73" s="16">
        <v>0.42</v>
      </c>
      <c r="X73" s="17">
        <v>0.55</v>
      </c>
      <c r="Y73" s="17">
        <v>0.59</v>
      </c>
      <c r="AA73" s="15">
        <v>0.49</v>
      </c>
      <c r="AB73" s="15">
        <v>0.5</v>
      </c>
      <c r="AC73" s="15">
        <v>0.5</v>
      </c>
      <c r="AD73" s="15">
        <v>0.43</v>
      </c>
      <c r="AE73" s="15">
        <v>0.49</v>
      </c>
      <c r="AF73" s="15"/>
      <c r="AG73" s="15">
        <v>0.52</v>
      </c>
      <c r="AH73" s="15"/>
    </row>
    <row r="74" ht="12.75">
      <c r="A74" s="3" t="s">
        <v>107</v>
      </c>
    </row>
    <row r="75" ht="12.75">
      <c r="A75" s="3"/>
    </row>
    <row r="76" ht="12.75">
      <c r="A76" s="4" t="s">
        <v>108</v>
      </c>
    </row>
    <row r="77" spans="1:2" ht="12.75">
      <c r="A77" s="25" t="s">
        <v>0</v>
      </c>
      <c r="B77" s="6">
        <v>3</v>
      </c>
    </row>
    <row r="78" spans="1:2" ht="12.75">
      <c r="A78" s="2" t="s">
        <v>72</v>
      </c>
      <c r="B78" s="6">
        <v>11.7</v>
      </c>
    </row>
    <row r="79" spans="1:2" ht="12.75">
      <c r="A79" s="2" t="s">
        <v>67</v>
      </c>
      <c r="B79" s="6">
        <v>1.37</v>
      </c>
    </row>
    <row r="80" ht="12.75">
      <c r="A80" s="2" t="s">
        <v>68</v>
      </c>
    </row>
    <row r="81" ht="12.75">
      <c r="A81" s="2" t="s">
        <v>69</v>
      </c>
    </row>
    <row r="83" ht="12.75">
      <c r="A83" s="2" t="s">
        <v>74</v>
      </c>
    </row>
    <row r="84" ht="12.75">
      <c r="A84" s="2" t="s">
        <v>70</v>
      </c>
    </row>
    <row r="85" ht="12.75">
      <c r="A85" s="2" t="s">
        <v>73</v>
      </c>
    </row>
    <row r="86" ht="12.75">
      <c r="A86" s="2" t="s">
        <v>71</v>
      </c>
    </row>
    <row r="87" ht="12.75">
      <c r="A87" s="2"/>
    </row>
    <row r="88" spans="1:2" ht="12.75">
      <c r="A88" s="2" t="s">
        <v>77</v>
      </c>
      <c r="B88" s="6">
        <v>1</v>
      </c>
    </row>
    <row r="89" ht="12.75">
      <c r="A89" s="2" t="s">
        <v>78</v>
      </c>
    </row>
    <row r="90" ht="12.75">
      <c r="A90" s="2" t="s">
        <v>76</v>
      </c>
    </row>
    <row r="91" ht="12.75">
      <c r="A91" s="2" t="s">
        <v>75</v>
      </c>
    </row>
    <row r="93" ht="13.5">
      <c r="A93" s="24" t="s">
        <v>189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1">
      <selection activeCell="E10" sqref="E10"/>
    </sheetView>
  </sheetViews>
  <sheetFormatPr defaultColWidth="9.140625" defaultRowHeight="12.75"/>
  <cols>
    <col min="1" max="1" width="8.7109375" style="0" customWidth="1"/>
    <col min="2" max="3" width="8.8515625" style="6" customWidth="1"/>
  </cols>
  <sheetData>
    <row r="1" ht="13.5">
      <c r="A1" s="5" t="s">
        <v>173</v>
      </c>
    </row>
    <row r="2" ht="12.75">
      <c r="A2" s="1"/>
    </row>
    <row r="3" spans="1:3" ht="12.75">
      <c r="A3" s="3" t="s">
        <v>0</v>
      </c>
      <c r="B3" s="6" t="s">
        <v>210</v>
      </c>
      <c r="C3" s="6" t="s">
        <v>211</v>
      </c>
    </row>
    <row r="4" spans="1:3" ht="12.75">
      <c r="A4" s="3" t="s">
        <v>205</v>
      </c>
      <c r="B4" s="6">
        <v>20</v>
      </c>
      <c r="C4" s="6">
        <v>140</v>
      </c>
    </row>
    <row r="5" spans="1:3" ht="12.75">
      <c r="A5" s="3" t="s">
        <v>103</v>
      </c>
      <c r="B5" s="6" t="s">
        <v>104</v>
      </c>
      <c r="C5" s="6" t="s">
        <v>204</v>
      </c>
    </row>
    <row r="6" ht="12.75">
      <c r="A6" s="3"/>
    </row>
    <row r="7" spans="1:3" ht="12.75">
      <c r="A7" s="2" t="s">
        <v>60</v>
      </c>
      <c r="B7" s="6">
        <v>47</v>
      </c>
      <c r="C7" s="6">
        <v>48.4</v>
      </c>
    </row>
    <row r="8" spans="1:3" ht="12.75">
      <c r="A8" s="2" t="s">
        <v>55</v>
      </c>
      <c r="B8" s="6">
        <v>1.44</v>
      </c>
      <c r="C8" s="6">
        <v>0.9</v>
      </c>
    </row>
    <row r="9" spans="1:3" ht="12.75">
      <c r="A9" s="2" t="s">
        <v>56</v>
      </c>
      <c r="B9" s="6">
        <v>9.26</v>
      </c>
      <c r="C9" s="6">
        <v>8.85</v>
      </c>
    </row>
    <row r="10" spans="1:3" ht="12.75">
      <c r="A10" s="2" t="s">
        <v>2</v>
      </c>
      <c r="B10" s="6">
        <v>22</v>
      </c>
      <c r="C10" s="6">
        <v>20.7</v>
      </c>
    </row>
    <row r="11" spans="1:3" ht="12.75">
      <c r="A11" s="2" t="s">
        <v>3</v>
      </c>
      <c r="B11" s="6">
        <v>0.32</v>
      </c>
      <c r="C11" s="6">
        <v>0.33</v>
      </c>
    </row>
    <row r="12" spans="1:3" ht="12.75">
      <c r="A12" s="2" t="s">
        <v>5</v>
      </c>
      <c r="B12" s="6">
        <v>7.44</v>
      </c>
      <c r="C12" s="6">
        <v>7.79</v>
      </c>
    </row>
    <row r="13" spans="1:3" ht="12.75">
      <c r="A13" s="2" t="s">
        <v>4</v>
      </c>
      <c r="B13" s="6">
        <v>11.8</v>
      </c>
      <c r="C13" s="6">
        <v>12.1</v>
      </c>
    </row>
    <row r="14" spans="1:3" ht="12.75">
      <c r="A14" s="2" t="s">
        <v>57</v>
      </c>
      <c r="B14" s="6">
        <v>0.26</v>
      </c>
      <c r="C14" s="6">
        <v>0.21</v>
      </c>
    </row>
    <row r="15" spans="1:3" ht="12.75">
      <c r="A15" s="2" t="s">
        <v>58</v>
      </c>
      <c r="B15" s="6">
        <v>0.03</v>
      </c>
      <c r="C15" s="6">
        <v>0.01</v>
      </c>
    </row>
    <row r="16" spans="1:3" ht="12.75">
      <c r="A16" s="2" t="s">
        <v>59</v>
      </c>
      <c r="B16" s="6">
        <v>0.05</v>
      </c>
      <c r="C16" s="6">
        <v>0.02</v>
      </c>
    </row>
    <row r="17" spans="1:2" ht="12.75">
      <c r="A17" s="2" t="s">
        <v>79</v>
      </c>
      <c r="B17" s="6">
        <v>0.055</v>
      </c>
    </row>
    <row r="18" spans="1:3" ht="12.75">
      <c r="A18" s="3" t="s">
        <v>6</v>
      </c>
      <c r="B18" s="6">
        <v>100</v>
      </c>
      <c r="C18" s="6">
        <v>99.6</v>
      </c>
    </row>
    <row r="19" ht="12.75">
      <c r="A19" s="3"/>
    </row>
    <row r="20" spans="1:3" ht="12.75">
      <c r="A20" s="2" t="s">
        <v>61</v>
      </c>
      <c r="B20" s="6">
        <v>93.7</v>
      </c>
      <c r="C20" s="6">
        <v>109</v>
      </c>
    </row>
    <row r="21" spans="1:3" ht="12.75">
      <c r="A21" s="2" t="s">
        <v>7</v>
      </c>
      <c r="B21" s="6">
        <v>105</v>
      </c>
      <c r="C21" s="6">
        <v>107</v>
      </c>
    </row>
    <row r="22" spans="1:3" ht="12.75">
      <c r="A22" s="2" t="s">
        <v>8</v>
      </c>
      <c r="B22" s="6">
        <v>2258</v>
      </c>
      <c r="C22" s="6">
        <v>2052</v>
      </c>
    </row>
    <row r="23" spans="1:3" ht="12.75">
      <c r="A23" s="2" t="s">
        <v>9</v>
      </c>
      <c r="B23" s="6">
        <v>23.8</v>
      </c>
      <c r="C23" s="6">
        <v>28.1</v>
      </c>
    </row>
    <row r="24" spans="1:3" ht="12.75">
      <c r="A24" s="2" t="s">
        <v>10</v>
      </c>
      <c r="B24" s="6">
        <v>8.27</v>
      </c>
      <c r="C24" s="6">
        <v>11</v>
      </c>
    </row>
    <row r="25" spans="1:3" ht="12.75">
      <c r="A25" s="2" t="s">
        <v>11</v>
      </c>
      <c r="B25" s="6">
        <v>5.21</v>
      </c>
      <c r="C25" s="6">
        <v>9.64</v>
      </c>
    </row>
    <row r="26" spans="1:3" ht="12.75">
      <c r="A26" s="2" t="s">
        <v>12</v>
      </c>
      <c r="B26" s="6">
        <v>1.81</v>
      </c>
      <c r="C26" s="6">
        <v>16.9</v>
      </c>
    </row>
    <row r="27" spans="1:3" ht="12.75">
      <c r="A27" s="2" t="s">
        <v>13</v>
      </c>
      <c r="B27" s="6">
        <v>3.07</v>
      </c>
      <c r="C27" s="6">
        <v>2.96</v>
      </c>
    </row>
    <row r="28" spans="1:3" ht="12.75">
      <c r="A28" s="2" t="s">
        <v>14</v>
      </c>
      <c r="B28" s="6">
        <v>1</v>
      </c>
      <c r="C28" s="6">
        <v>0.12</v>
      </c>
    </row>
    <row r="29" ht="12.75">
      <c r="A29" s="2" t="s">
        <v>15</v>
      </c>
    </row>
    <row r="30" ht="12.75">
      <c r="A30" s="2" t="s">
        <v>16</v>
      </c>
    </row>
    <row r="31" spans="1:3" ht="12.75">
      <c r="A31" s="2" t="s">
        <v>17</v>
      </c>
      <c r="B31" s="6">
        <v>0.57</v>
      </c>
      <c r="C31" s="6">
        <v>0.49</v>
      </c>
    </row>
    <row r="32" spans="1:3" ht="12.75">
      <c r="A32" s="2" t="s">
        <v>18</v>
      </c>
      <c r="B32" s="6">
        <v>113</v>
      </c>
      <c r="C32" s="6">
        <v>105</v>
      </c>
    </row>
    <row r="33" spans="1:3" ht="12.75">
      <c r="A33" s="2" t="s">
        <v>19</v>
      </c>
      <c r="B33" s="6">
        <v>19.7</v>
      </c>
      <c r="C33" s="6">
        <v>22.1</v>
      </c>
    </row>
    <row r="34" spans="1:3" ht="12.75">
      <c r="A34" s="2" t="s">
        <v>20</v>
      </c>
      <c r="B34" s="6">
        <v>32.3</v>
      </c>
      <c r="C34" s="6">
        <v>36.4</v>
      </c>
    </row>
    <row r="35" spans="1:3" ht="12.75">
      <c r="A35" s="2" t="s">
        <v>21</v>
      </c>
      <c r="B35" s="6">
        <v>1.94</v>
      </c>
      <c r="C35" s="6">
        <v>1.15</v>
      </c>
    </row>
    <row r="36" ht="12.75">
      <c r="A36" s="2" t="s">
        <v>22</v>
      </c>
    </row>
    <row r="37" ht="12.75">
      <c r="A37" s="2" t="s">
        <v>65</v>
      </c>
    </row>
    <row r="38" ht="12.75">
      <c r="A38" s="2" t="s">
        <v>66</v>
      </c>
    </row>
    <row r="39" ht="12.75">
      <c r="A39" s="2" t="s">
        <v>23</v>
      </c>
    </row>
    <row r="40" ht="12.75">
      <c r="A40" s="2" t="s">
        <v>24</v>
      </c>
    </row>
    <row r="41" ht="12.75">
      <c r="A41" s="2" t="s">
        <v>25</v>
      </c>
    </row>
    <row r="42" ht="12.75">
      <c r="A42" s="2" t="s">
        <v>26</v>
      </c>
    </row>
    <row r="43" ht="12.75">
      <c r="A43" s="2" t="s">
        <v>62</v>
      </c>
    </row>
    <row r="44" ht="12.75">
      <c r="A44" s="2" t="s">
        <v>27</v>
      </c>
    </row>
    <row r="45" ht="12.75">
      <c r="A45" s="2" t="s">
        <v>28</v>
      </c>
    </row>
    <row r="46" spans="1:3" ht="12.75">
      <c r="A46" s="2" t="s">
        <v>29</v>
      </c>
      <c r="B46" s="6">
        <v>0.02</v>
      </c>
      <c r="C46" s="6">
        <v>0.03</v>
      </c>
    </row>
    <row r="47" spans="1:3" ht="12.75">
      <c r="A47" s="2" t="s">
        <v>30</v>
      </c>
      <c r="B47" s="6">
        <v>28.4</v>
      </c>
      <c r="C47" s="6">
        <v>25.8</v>
      </c>
    </row>
    <row r="48" spans="1:3" ht="12.75">
      <c r="A48" s="2" t="s">
        <v>31</v>
      </c>
      <c r="B48" s="6">
        <v>1.87</v>
      </c>
      <c r="C48" s="6">
        <v>1.54</v>
      </c>
    </row>
    <row r="49" spans="1:3" ht="12.75">
      <c r="A49" s="2" t="s">
        <v>32</v>
      </c>
      <c r="B49" s="6">
        <v>5.28</v>
      </c>
      <c r="C49" s="6">
        <v>4.58</v>
      </c>
    </row>
    <row r="50" spans="1:3" ht="12.75">
      <c r="A50" s="2" t="s">
        <v>33</v>
      </c>
      <c r="B50" s="6">
        <v>0.81</v>
      </c>
      <c r="C50" s="6">
        <v>0.75</v>
      </c>
    </row>
    <row r="51" spans="1:3" ht="12.75">
      <c r="A51" s="2" t="s">
        <v>34</v>
      </c>
      <c r="B51" s="6">
        <v>4.59</v>
      </c>
      <c r="C51" s="6">
        <v>4.24</v>
      </c>
    </row>
    <row r="52" spans="1:3" ht="12.75">
      <c r="A52" s="2" t="s">
        <v>35</v>
      </c>
      <c r="B52" s="6">
        <v>1.87</v>
      </c>
      <c r="C52" s="6">
        <v>1.77</v>
      </c>
    </row>
    <row r="53" spans="1:3" ht="12.75">
      <c r="A53" s="2" t="s">
        <v>36</v>
      </c>
      <c r="B53" s="6">
        <v>0.82</v>
      </c>
      <c r="C53" s="6">
        <v>0.72</v>
      </c>
    </row>
    <row r="54" spans="1:3" ht="12.75">
      <c r="A54" s="2" t="s">
        <v>37</v>
      </c>
      <c r="B54" s="6">
        <v>2.54</v>
      </c>
      <c r="C54" s="6">
        <v>2.65</v>
      </c>
    </row>
    <row r="55" spans="1:3" ht="12.75">
      <c r="A55" s="2" t="s">
        <v>38</v>
      </c>
      <c r="B55" s="6">
        <v>0.52</v>
      </c>
      <c r="C55" s="6">
        <v>0.56</v>
      </c>
    </row>
    <row r="56" spans="1:3" ht="12.75">
      <c r="A56" s="2" t="s">
        <v>39</v>
      </c>
      <c r="B56" s="6">
        <v>3.66</v>
      </c>
      <c r="C56" s="6">
        <v>3.93</v>
      </c>
    </row>
    <row r="57" spans="1:3" ht="12.75">
      <c r="A57" s="2" t="s">
        <v>40</v>
      </c>
      <c r="B57" s="6">
        <v>0.82</v>
      </c>
      <c r="C57" s="6">
        <v>0.88</v>
      </c>
    </row>
    <row r="58" spans="1:3" ht="12.75">
      <c r="A58" s="2" t="s">
        <v>41</v>
      </c>
      <c r="B58" s="6">
        <v>2.33</v>
      </c>
      <c r="C58" s="6">
        <v>2.66</v>
      </c>
    </row>
    <row r="59" spans="1:3" ht="12.75">
      <c r="A59" s="2" t="s">
        <v>42</v>
      </c>
      <c r="B59" s="6">
        <v>0.36</v>
      </c>
      <c r="C59" s="6">
        <v>0.39</v>
      </c>
    </row>
    <row r="60" spans="1:3" ht="12.75">
      <c r="A60" s="2" t="s">
        <v>43</v>
      </c>
      <c r="B60" s="6">
        <v>2.83</v>
      </c>
      <c r="C60" s="6">
        <v>2.78</v>
      </c>
    </row>
    <row r="61" spans="1:3" ht="12.75">
      <c r="A61" s="2" t="s">
        <v>44</v>
      </c>
      <c r="B61" s="6">
        <v>0.4</v>
      </c>
      <c r="C61" s="6">
        <v>0.39</v>
      </c>
    </row>
    <row r="62" spans="1:3" ht="12.75">
      <c r="A62" s="2" t="s">
        <v>45</v>
      </c>
      <c r="B62" s="6">
        <v>1.21</v>
      </c>
      <c r="C62" s="6">
        <v>1.03</v>
      </c>
    </row>
    <row r="63" spans="1:3" ht="12.75">
      <c r="A63" s="2" t="s">
        <v>46</v>
      </c>
      <c r="B63" s="6">
        <v>0.1</v>
      </c>
      <c r="C63" s="6">
        <v>0.06</v>
      </c>
    </row>
    <row r="64" spans="1:3" ht="12.75">
      <c r="A64" s="2" t="s">
        <v>47</v>
      </c>
      <c r="B64" s="6">
        <v>310</v>
      </c>
      <c r="C64" s="6">
        <v>10</v>
      </c>
    </row>
    <row r="65" ht="12.75">
      <c r="A65" s="2" t="s">
        <v>48</v>
      </c>
    </row>
    <row r="66" ht="12.75">
      <c r="A66" s="2" t="s">
        <v>49</v>
      </c>
    </row>
    <row r="67" ht="12.75">
      <c r="A67" s="2" t="s">
        <v>50</v>
      </c>
    </row>
    <row r="68" ht="12.75">
      <c r="A68" s="2" t="s">
        <v>64</v>
      </c>
    </row>
    <row r="69" ht="12.75">
      <c r="A69" s="2" t="s">
        <v>51</v>
      </c>
    </row>
    <row r="70" spans="1:3" ht="12.75">
      <c r="A70" s="2" t="s">
        <v>52</v>
      </c>
      <c r="C70" s="6">
        <v>0.28</v>
      </c>
    </row>
    <row r="71" spans="1:3" ht="12.75">
      <c r="A71" s="2" t="s">
        <v>53</v>
      </c>
      <c r="C71" s="6">
        <v>0.07</v>
      </c>
    </row>
    <row r="72" ht="12.75">
      <c r="A72" s="3" t="s">
        <v>54</v>
      </c>
    </row>
    <row r="73" ht="12.75">
      <c r="A73" s="3"/>
    </row>
    <row r="74" ht="12.75">
      <c r="A74" s="4" t="s">
        <v>174</v>
      </c>
    </row>
    <row r="75" spans="1:3" ht="12.75">
      <c r="A75" s="2" t="s">
        <v>72</v>
      </c>
      <c r="B75" s="6">
        <v>8.45</v>
      </c>
      <c r="C75" s="6">
        <v>9.63</v>
      </c>
    </row>
    <row r="76" ht="12.75">
      <c r="A76" s="2" t="s">
        <v>67</v>
      </c>
    </row>
    <row r="77" ht="12.75">
      <c r="A77" s="2" t="s">
        <v>68</v>
      </c>
    </row>
    <row r="78" ht="12.75">
      <c r="A78" s="2" t="s">
        <v>69</v>
      </c>
    </row>
    <row r="80" ht="12.75">
      <c r="A80" s="2" t="s">
        <v>74</v>
      </c>
    </row>
    <row r="81" ht="12.75">
      <c r="A81" s="2" t="s">
        <v>70</v>
      </c>
    </row>
    <row r="82" ht="12.75">
      <c r="A82" s="2" t="s">
        <v>73</v>
      </c>
    </row>
    <row r="83" ht="12.75">
      <c r="A83" s="2" t="s">
        <v>71</v>
      </c>
    </row>
    <row r="84" ht="12.75">
      <c r="A84" s="2"/>
    </row>
    <row r="85" spans="1:3" ht="12.75">
      <c r="A85" s="2" t="s">
        <v>77</v>
      </c>
      <c r="B85" s="6">
        <v>0.42</v>
      </c>
      <c r="C85" s="6">
        <v>0.39</v>
      </c>
    </row>
    <row r="86" ht="12.75">
      <c r="A86" s="2" t="s">
        <v>78</v>
      </c>
    </row>
    <row r="87" ht="12.75">
      <c r="A87" s="2" t="s">
        <v>76</v>
      </c>
    </row>
    <row r="88" ht="12.75">
      <c r="A88" s="2" t="s">
        <v>75</v>
      </c>
    </row>
    <row r="90" ht="12.75">
      <c r="A90" s="2" t="s">
        <v>209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selection activeCell="A1" sqref="A1"/>
    </sheetView>
  </sheetViews>
  <sheetFormatPr defaultColWidth="9.140625" defaultRowHeight="12.75"/>
  <sheetData>
    <row r="1" ht="13.5">
      <c r="A1" s="32" t="s">
        <v>222</v>
      </c>
    </row>
    <row r="2" spans="1:3" ht="12.75">
      <c r="A2" s="29" t="s">
        <v>0</v>
      </c>
      <c r="B2" s="15">
        <v>1</v>
      </c>
      <c r="C2" s="17">
        <v>2</v>
      </c>
    </row>
    <row r="3" spans="1:3" ht="12.75">
      <c r="A3" s="29" t="s">
        <v>1</v>
      </c>
      <c r="B3" s="15">
        <v>133</v>
      </c>
      <c r="C3" s="17"/>
    </row>
    <row r="4" spans="1:3" ht="26.25">
      <c r="A4" s="29" t="s">
        <v>103</v>
      </c>
      <c r="B4" s="15" t="s">
        <v>212</v>
      </c>
      <c r="C4" s="17" t="s">
        <v>213</v>
      </c>
    </row>
    <row r="5" spans="1:3" ht="12.75">
      <c r="A5" s="29"/>
      <c r="B5" s="15"/>
      <c r="C5" s="17"/>
    </row>
    <row r="6" spans="1:3" ht="12.75">
      <c r="A6" s="30" t="s">
        <v>214</v>
      </c>
      <c r="B6" s="15" t="s">
        <v>93</v>
      </c>
      <c r="C6" s="17">
        <v>46.15</v>
      </c>
    </row>
    <row r="7" spans="1:3" ht="12.75">
      <c r="A7" s="30" t="s">
        <v>215</v>
      </c>
      <c r="B7" s="15" t="s">
        <v>93</v>
      </c>
      <c r="C7" s="17">
        <v>2.39</v>
      </c>
    </row>
    <row r="8" spans="1:3" ht="12.75">
      <c r="A8" s="30" t="s">
        <v>216</v>
      </c>
      <c r="B8" s="15" t="s">
        <v>93</v>
      </c>
      <c r="C8" s="17">
        <v>11.98</v>
      </c>
    </row>
    <row r="9" spans="1:3" ht="12.75">
      <c r="A9" s="30" t="s">
        <v>217</v>
      </c>
      <c r="B9" s="15" t="s">
        <v>93</v>
      </c>
      <c r="C9" s="17">
        <v>0.43</v>
      </c>
    </row>
    <row r="10" spans="1:3" ht="12.75">
      <c r="A10" s="30" t="s">
        <v>2</v>
      </c>
      <c r="B10" s="15">
        <v>17.2</v>
      </c>
      <c r="C10" s="17">
        <v>17.34</v>
      </c>
    </row>
    <row r="11" spans="1:3" ht="12.75">
      <c r="A11" s="30" t="s">
        <v>3</v>
      </c>
      <c r="B11" s="15" t="s">
        <v>93</v>
      </c>
      <c r="C11" s="17">
        <v>0.25</v>
      </c>
    </row>
    <row r="12" spans="1:3" ht="12.75">
      <c r="A12" s="30" t="s">
        <v>5</v>
      </c>
      <c r="B12" s="15" t="s">
        <v>93</v>
      </c>
      <c r="C12" s="17">
        <v>8.31</v>
      </c>
    </row>
    <row r="13" spans="1:3" ht="12.75">
      <c r="A13" s="30" t="s">
        <v>4</v>
      </c>
      <c r="B13" s="15" t="s">
        <v>93</v>
      </c>
      <c r="C13" s="17">
        <v>11.43</v>
      </c>
    </row>
    <row r="14" spans="1:3" ht="12.75">
      <c r="A14" s="30" t="s">
        <v>218</v>
      </c>
      <c r="B14" s="15">
        <v>0.296</v>
      </c>
      <c r="C14" s="17">
        <v>0.3</v>
      </c>
    </row>
    <row r="15" spans="1:3" ht="12.75">
      <c r="A15" s="30" t="s">
        <v>219</v>
      </c>
      <c r="B15" s="15" t="s">
        <v>93</v>
      </c>
      <c r="C15" s="17"/>
    </row>
    <row r="16" spans="1:3" ht="12.75">
      <c r="A16" s="30" t="s">
        <v>220</v>
      </c>
      <c r="B16" s="15" t="s">
        <v>93</v>
      </c>
      <c r="C16" s="17" t="s">
        <v>85</v>
      </c>
    </row>
    <row r="17" spans="1:3" ht="12.75">
      <c r="A17" s="30" t="s">
        <v>79</v>
      </c>
      <c r="B17" s="15" t="s">
        <v>93</v>
      </c>
      <c r="C17" s="17"/>
    </row>
    <row r="18" spans="1:3" ht="12.75">
      <c r="A18" s="29" t="s">
        <v>6</v>
      </c>
      <c r="B18" s="15" t="s">
        <v>93</v>
      </c>
      <c r="C18" s="17"/>
    </row>
    <row r="19" spans="1:3" ht="12.75">
      <c r="A19" s="29"/>
      <c r="B19" s="15"/>
      <c r="C19" s="17"/>
    </row>
    <row r="20" spans="1:3" ht="12.75">
      <c r="A20" s="30" t="s">
        <v>61</v>
      </c>
      <c r="B20" s="15">
        <v>65.4</v>
      </c>
      <c r="C20" s="17">
        <v>65.4</v>
      </c>
    </row>
    <row r="21" spans="1:3" ht="12.75">
      <c r="A21" s="30" t="s">
        <v>7</v>
      </c>
      <c r="B21" s="15"/>
      <c r="C21" s="17">
        <v>120</v>
      </c>
    </row>
    <row r="22" spans="1:3" ht="12.75">
      <c r="A22" s="30" t="s">
        <v>8</v>
      </c>
      <c r="B22" s="15">
        <v>3020</v>
      </c>
      <c r="C22" s="17"/>
    </row>
    <row r="23" spans="1:3" ht="12.75">
      <c r="A23" s="30" t="s">
        <v>9</v>
      </c>
      <c r="B23" s="15"/>
      <c r="C23" s="17">
        <v>24.8</v>
      </c>
    </row>
    <row r="24" spans="1:3" ht="12.75">
      <c r="A24" s="30" t="s">
        <v>10</v>
      </c>
      <c r="B24" s="15" t="s">
        <v>89</v>
      </c>
      <c r="C24" s="17" t="s">
        <v>89</v>
      </c>
    </row>
    <row r="25" spans="1:3" ht="12.75">
      <c r="A25" s="30" t="s">
        <v>11</v>
      </c>
      <c r="B25" s="15"/>
      <c r="C25" s="17"/>
    </row>
    <row r="26" spans="1:3" ht="12.75">
      <c r="A26" s="30" t="s">
        <v>12</v>
      </c>
      <c r="B26" s="15"/>
      <c r="C26" s="17"/>
    </row>
    <row r="27" spans="1:3" ht="12.75">
      <c r="A27" s="30" t="s">
        <v>13</v>
      </c>
      <c r="B27" s="15"/>
      <c r="C27" s="17"/>
    </row>
    <row r="28" spans="1:3" ht="12.75">
      <c r="A28" s="30" t="s">
        <v>14</v>
      </c>
      <c r="B28" s="15"/>
      <c r="C28" s="17"/>
    </row>
    <row r="29" spans="1:3" ht="12.75">
      <c r="A29" s="30" t="s">
        <v>15</v>
      </c>
      <c r="B29" s="15"/>
      <c r="C29" s="17"/>
    </row>
    <row r="30" spans="1:3" ht="12.75">
      <c r="A30" s="30" t="s">
        <v>16</v>
      </c>
      <c r="B30" s="15"/>
      <c r="C30" s="17"/>
    </row>
    <row r="31" spans="1:3" ht="12.75">
      <c r="A31" s="30" t="s">
        <v>17</v>
      </c>
      <c r="B31" s="15"/>
      <c r="C31" s="17"/>
    </row>
    <row r="32" spans="1:3" ht="12.75">
      <c r="A32" s="30" t="s">
        <v>18</v>
      </c>
      <c r="B32" s="15"/>
      <c r="C32" s="17"/>
    </row>
    <row r="33" spans="1:3" ht="12.75">
      <c r="A33" s="30" t="s">
        <v>19</v>
      </c>
      <c r="B33" s="15"/>
      <c r="C33" s="17"/>
    </row>
    <row r="34" spans="1:3" ht="12.75">
      <c r="A34" s="30" t="s">
        <v>20</v>
      </c>
      <c r="B34" s="15"/>
      <c r="C34" s="17">
        <v>145</v>
      </c>
    </row>
    <row r="35" spans="1:3" ht="12.75">
      <c r="A35" s="30" t="s">
        <v>21</v>
      </c>
      <c r="B35" s="15"/>
      <c r="C35" s="17"/>
    </row>
    <row r="36" spans="1:3" ht="12.75">
      <c r="A36" s="30" t="s">
        <v>22</v>
      </c>
      <c r="B36" s="15"/>
      <c r="C36" s="17"/>
    </row>
    <row r="37" spans="1:3" ht="12.75">
      <c r="A37" s="30" t="s">
        <v>65</v>
      </c>
      <c r="B37" s="15"/>
      <c r="C37" s="17"/>
    </row>
    <row r="38" spans="1:3" ht="12.75">
      <c r="A38" s="30" t="s">
        <v>66</v>
      </c>
      <c r="B38" s="15"/>
      <c r="C38" s="17"/>
    </row>
    <row r="39" spans="1:3" ht="12.75">
      <c r="A39" s="30" t="s">
        <v>23</v>
      </c>
      <c r="B39" s="15"/>
      <c r="C39" s="17"/>
    </row>
    <row r="40" spans="1:3" ht="12.75">
      <c r="A40" s="30" t="s">
        <v>24</v>
      </c>
      <c r="B40" s="15"/>
      <c r="C40" s="17"/>
    </row>
    <row r="41" spans="1:3" ht="12.75">
      <c r="A41" s="30" t="s">
        <v>25</v>
      </c>
      <c r="B41" s="15"/>
      <c r="C41" s="17"/>
    </row>
    <row r="42" spans="1:3" ht="12.75">
      <c r="A42" s="30" t="s">
        <v>26</v>
      </c>
      <c r="B42" s="15"/>
      <c r="C42" s="17"/>
    </row>
    <row r="43" spans="1:3" ht="12.75">
      <c r="A43" s="30" t="s">
        <v>62</v>
      </c>
      <c r="B43" s="15"/>
      <c r="C43" s="17"/>
    </row>
    <row r="44" spans="1:3" ht="12.75">
      <c r="A44" s="30" t="s">
        <v>27</v>
      </c>
      <c r="B44" s="15"/>
      <c r="C44" s="17"/>
    </row>
    <row r="45" spans="1:3" ht="12.75">
      <c r="A45" s="30" t="s">
        <v>28</v>
      </c>
      <c r="B45" s="15"/>
      <c r="C45" s="17"/>
    </row>
    <row r="46" spans="1:3" ht="12.75">
      <c r="A46" s="30" t="s">
        <v>29</v>
      </c>
      <c r="B46" s="15"/>
      <c r="C46" s="17"/>
    </row>
    <row r="47" spans="1:3" ht="12.75">
      <c r="A47" s="30" t="s">
        <v>30</v>
      </c>
      <c r="B47" s="15"/>
      <c r="C47" s="17"/>
    </row>
    <row r="48" spans="1:3" ht="12.75">
      <c r="A48" s="30" t="s">
        <v>31</v>
      </c>
      <c r="B48" s="15"/>
      <c r="C48" s="17">
        <v>4.71</v>
      </c>
    </row>
    <row r="49" spans="1:3" ht="12.75">
      <c r="A49" s="30" t="s">
        <v>32</v>
      </c>
      <c r="B49" s="15"/>
      <c r="C49" s="17">
        <v>14.8</v>
      </c>
    </row>
    <row r="50" spans="1:3" ht="12.75">
      <c r="A50" s="30" t="s">
        <v>33</v>
      </c>
      <c r="B50" s="15"/>
      <c r="C50" s="17"/>
    </row>
    <row r="51" spans="1:3" ht="12.75">
      <c r="A51" s="30" t="s">
        <v>34</v>
      </c>
      <c r="B51" s="15"/>
      <c r="C51" s="17">
        <v>12</v>
      </c>
    </row>
    <row r="52" spans="1:3" ht="12.75">
      <c r="A52" s="30" t="s">
        <v>35</v>
      </c>
      <c r="B52" s="15">
        <v>4.55</v>
      </c>
      <c r="C52" s="17">
        <v>4.55</v>
      </c>
    </row>
    <row r="53" spans="1:3" ht="12.75">
      <c r="A53" s="30" t="s">
        <v>36</v>
      </c>
      <c r="B53" s="15">
        <v>0.997</v>
      </c>
      <c r="C53" s="17">
        <v>0.997</v>
      </c>
    </row>
    <row r="54" spans="1:3" ht="12.75">
      <c r="A54" s="30" t="s">
        <v>37</v>
      </c>
      <c r="B54" s="15"/>
      <c r="C54" s="17"/>
    </row>
    <row r="55" spans="1:3" ht="12.75">
      <c r="A55" s="30" t="s">
        <v>38</v>
      </c>
      <c r="B55" s="15"/>
      <c r="C55" s="17">
        <v>1.06</v>
      </c>
    </row>
    <row r="56" spans="1:3" ht="12.75">
      <c r="A56" s="30" t="s">
        <v>39</v>
      </c>
      <c r="B56" s="15"/>
      <c r="C56" s="17"/>
    </row>
    <row r="57" spans="1:3" ht="12.75">
      <c r="A57" s="30" t="s">
        <v>40</v>
      </c>
      <c r="B57" s="15"/>
      <c r="C57" s="17"/>
    </row>
    <row r="58" spans="1:3" ht="12.75">
      <c r="A58" s="30" t="s">
        <v>41</v>
      </c>
      <c r="B58" s="15"/>
      <c r="C58" s="17"/>
    </row>
    <row r="59" spans="1:3" ht="12.75">
      <c r="A59" s="30" t="s">
        <v>42</v>
      </c>
      <c r="B59" s="15"/>
      <c r="C59" s="17"/>
    </row>
    <row r="60" spans="1:3" ht="12.75">
      <c r="A60" s="30" t="s">
        <v>43</v>
      </c>
      <c r="B60" s="15"/>
      <c r="C60" s="17">
        <v>4</v>
      </c>
    </row>
    <row r="61" spans="1:3" ht="12.75">
      <c r="A61" s="30" t="s">
        <v>44</v>
      </c>
      <c r="B61" s="15"/>
      <c r="C61" s="17">
        <v>0.57</v>
      </c>
    </row>
    <row r="62" spans="1:3" ht="12.75">
      <c r="A62" s="30" t="s">
        <v>45</v>
      </c>
      <c r="B62" s="15"/>
      <c r="C62" s="17">
        <v>4.45</v>
      </c>
    </row>
    <row r="63" spans="1:3" ht="12.75">
      <c r="A63" s="30" t="s">
        <v>46</v>
      </c>
      <c r="B63" s="15"/>
      <c r="C63" s="17">
        <v>0.24</v>
      </c>
    </row>
    <row r="64" spans="1:3" ht="12.75">
      <c r="A64" s="30" t="s">
        <v>47</v>
      </c>
      <c r="B64" s="15"/>
      <c r="C64" s="17"/>
    </row>
    <row r="65" spans="1:3" ht="12.75">
      <c r="A65" s="30" t="s">
        <v>48</v>
      </c>
      <c r="B65" s="15"/>
      <c r="C65" s="17"/>
    </row>
    <row r="66" spans="1:3" ht="12.75">
      <c r="A66" s="30" t="s">
        <v>49</v>
      </c>
      <c r="B66" s="15"/>
      <c r="C66" s="17"/>
    </row>
    <row r="67" spans="1:3" ht="12.75">
      <c r="A67" s="30" t="s">
        <v>50</v>
      </c>
      <c r="B67" s="15"/>
      <c r="C67" s="17"/>
    </row>
    <row r="68" spans="1:3" ht="12.75">
      <c r="A68" s="30" t="s">
        <v>64</v>
      </c>
      <c r="B68" s="15"/>
      <c r="C68" s="17"/>
    </row>
    <row r="69" spans="1:3" ht="12.75">
      <c r="A69" s="30" t="s">
        <v>51</v>
      </c>
      <c r="B69" s="15"/>
      <c r="C69" s="17"/>
    </row>
    <row r="70" spans="1:3" ht="12.75">
      <c r="A70" s="30" t="s">
        <v>52</v>
      </c>
      <c r="B70" s="15">
        <v>0.44</v>
      </c>
      <c r="C70" s="17">
        <v>0.44</v>
      </c>
    </row>
    <row r="71" spans="1:3" ht="12.75">
      <c r="A71" s="30" t="s">
        <v>53</v>
      </c>
      <c r="B71" s="15"/>
      <c r="C71" s="17"/>
    </row>
    <row r="73" ht="13.5">
      <c r="A73" s="31" t="s"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Meyer</dc:creator>
  <cp:keywords/>
  <dc:description/>
  <cp:lastModifiedBy>Kevin Righter</cp:lastModifiedBy>
  <cp:lastPrinted>2003-09-29T17:34:56Z</cp:lastPrinted>
  <dcterms:created xsi:type="dcterms:W3CDTF">2001-08-20T21:00:39Z</dcterms:created>
  <dcterms:modified xsi:type="dcterms:W3CDTF">2010-01-18T21:43:03Z</dcterms:modified>
  <cp:category/>
  <cp:version/>
  <cp:contentType/>
  <cp:contentStatus/>
</cp:coreProperties>
</file>